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Compras\ANO 2022\PROCESSOS\TOMADA DE PREÇOS\TP 03.22 - Reforma Museu\"/>
    </mc:Choice>
  </mc:AlternateContent>
  <bookViews>
    <workbookView xWindow="0" yWindow="0" windowWidth="28800" windowHeight="12300"/>
  </bookViews>
  <sheets>
    <sheet name="Plan. Orçamentária" sheetId="1" r:id="rId1"/>
    <sheet name="Plan. Orçamentária - Mem. Cálc." sheetId="2" r:id="rId2"/>
    <sheet name="C.P.U" sheetId="3" r:id="rId3"/>
    <sheet name="BDI" sheetId="5" r:id="rId4"/>
    <sheet name="Cronograma" sheetId="6" r:id="rId5"/>
  </sheets>
  <externalReferences>
    <externalReference r:id="rId6"/>
    <externalReference r:id="rId7"/>
  </externalReferences>
  <definedNames>
    <definedName name="_xlnm.Print_Area" localSheetId="4">Cronograma!$A$1:$L$27</definedName>
    <definedName name="_xlnm.Print_Area" localSheetId="0">'Plan. Orçamentária'!$A$1:$I$47</definedName>
    <definedName name="_xlnm.Print_Area" localSheetId="1">'Plan. Orçamentária - Mem. Cálc.'!$A$1:$J$148</definedName>
    <definedName name="DESONERACAO" hidden="1">IF(OR(Import.Desoneracao="DESONERADO",Import.Desoneracao="SIM"),"SIM","NÃO")</definedName>
    <definedName name="Import.Desoneracao" hidden="1">OFFSET([1]DADOS!$G$18,0,-1)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6" i="1" l="1"/>
  <c r="H16" i="3" l="1"/>
  <c r="B9" i="3"/>
  <c r="H15" i="3"/>
  <c r="H14" i="3"/>
  <c r="H13" i="3"/>
  <c r="H12" i="3"/>
  <c r="H17" i="3" s="1"/>
  <c r="H9" i="3" l="1"/>
  <c r="A5" i="6" l="1"/>
  <c r="A4" i="6"/>
  <c r="A4" i="5"/>
  <c r="A5" i="5"/>
  <c r="J6" i="5"/>
  <c r="A6" i="6" l="1"/>
  <c r="J6" i="6"/>
  <c r="L6" i="6"/>
  <c r="A18" i="6"/>
  <c r="A16" i="6"/>
  <c r="A14" i="6"/>
  <c r="A12" i="6"/>
  <c r="A10" i="6"/>
  <c r="B18" i="6"/>
  <c r="B140" i="2"/>
  <c r="A140" i="2"/>
  <c r="B16" i="6"/>
  <c r="B14" i="6"/>
  <c r="B12" i="6"/>
  <c r="B10" i="6"/>
  <c r="B6" i="6"/>
  <c r="F10" i="6"/>
  <c r="B6" i="5"/>
  <c r="A39" i="5"/>
  <c r="A35" i="5"/>
  <c r="L29" i="5"/>
  <c r="J24" i="5"/>
  <c r="J26" i="5" s="1"/>
  <c r="A22" i="5"/>
  <c r="A21" i="5"/>
  <c r="A20" i="5"/>
  <c r="A19" i="5"/>
  <c r="A18" i="5"/>
  <c r="A6" i="5"/>
  <c r="J147" i="2"/>
  <c r="J148" i="2" s="1"/>
  <c r="E45" i="1" s="1"/>
  <c r="A123" i="2"/>
  <c r="A120" i="2"/>
  <c r="B120" i="2"/>
  <c r="A148" i="2"/>
  <c r="B145" i="2"/>
  <c r="A145" i="2"/>
  <c r="A144" i="2"/>
  <c r="A141" i="2"/>
  <c r="B141" i="2"/>
  <c r="A139" i="2"/>
  <c r="B136" i="2"/>
  <c r="A136" i="2"/>
  <c r="J143" i="2"/>
  <c r="J144" i="2" s="1"/>
  <c r="E44" i="1" s="1"/>
  <c r="J134" i="2"/>
  <c r="J135" i="2" s="1"/>
  <c r="E40" i="1" s="1"/>
  <c r="J130" i="2"/>
  <c r="J131" i="2" s="1"/>
  <c r="E39" i="1" s="1"/>
  <c r="A132" i="2"/>
  <c r="A135" i="2"/>
  <c r="B132" i="2"/>
  <c r="A131" i="2"/>
  <c r="B128" i="2"/>
  <c r="A128" i="2"/>
  <c r="A127" i="2"/>
  <c r="A124" i="2"/>
  <c r="B124" i="2"/>
  <c r="G118" i="2"/>
  <c r="J118" i="2" s="1"/>
  <c r="G117" i="2"/>
  <c r="J117" i="2" s="1"/>
  <c r="A119" i="2"/>
  <c r="B115" i="2"/>
  <c r="A115" i="2"/>
  <c r="G108" i="2"/>
  <c r="J108" i="2" s="1"/>
  <c r="J109" i="2" s="1"/>
  <c r="E34" i="1" s="1"/>
  <c r="B26" i="3"/>
  <c r="A109" i="2"/>
  <c r="B106" i="2"/>
  <c r="A106" i="2"/>
  <c r="H29" i="3"/>
  <c r="B31" i="3"/>
  <c r="F36" i="3"/>
  <c r="J27" i="5" l="1"/>
  <c r="H6" i="1" s="1"/>
  <c r="L30" i="5"/>
  <c r="M29" i="5" s="1"/>
  <c r="J119" i="2"/>
  <c r="E36" i="1" s="1"/>
  <c r="H30" i="3"/>
  <c r="H26" i="3" s="1"/>
  <c r="H34" i="1" l="1"/>
  <c r="I34" i="1" s="1"/>
  <c r="H45" i="1"/>
  <c r="I45" i="1" s="1"/>
  <c r="H39" i="1"/>
  <c r="I39" i="1" s="1"/>
  <c r="H33" i="1"/>
  <c r="H28" i="1"/>
  <c r="H24" i="1"/>
  <c r="H15" i="1"/>
  <c r="K6" i="6"/>
  <c r="H44" i="1"/>
  <c r="I44" i="1" s="1"/>
  <c r="H37" i="1"/>
  <c r="H31" i="1"/>
  <c r="H27" i="1"/>
  <c r="H23" i="1"/>
  <c r="H41" i="1"/>
  <c r="H36" i="1"/>
  <c r="I36" i="1" s="1"/>
  <c r="H30" i="1"/>
  <c r="H26" i="1"/>
  <c r="H19" i="1"/>
  <c r="H40" i="1"/>
  <c r="I40" i="1" s="1"/>
  <c r="H35" i="1"/>
  <c r="H29" i="1"/>
  <c r="H25" i="1"/>
  <c r="H18" i="1"/>
  <c r="I18" i="1" l="1"/>
  <c r="H19" i="6"/>
  <c r="I46" i="1"/>
  <c r="F19" i="6" s="1"/>
  <c r="N19" i="6" s="1"/>
  <c r="G19" i="6"/>
  <c r="I19" i="6"/>
  <c r="G25" i="2"/>
  <c r="J25" i="2" s="1"/>
  <c r="J26" i="2" s="1"/>
  <c r="E18" i="1" s="1"/>
  <c r="A30" i="2"/>
  <c r="A27" i="2"/>
  <c r="B27" i="2"/>
  <c r="A26" i="2"/>
  <c r="B23" i="2"/>
  <c r="B22" i="2"/>
  <c r="A23" i="2"/>
  <c r="A22" i="2"/>
  <c r="J29" i="2"/>
  <c r="J30" i="2" s="1"/>
  <c r="E19" i="1" s="1"/>
  <c r="I19" i="1" s="1"/>
  <c r="A114" i="2"/>
  <c r="B110" i="2"/>
  <c r="A110" i="2"/>
  <c r="J113" i="2"/>
  <c r="J112" i="2"/>
  <c r="A105" i="2"/>
  <c r="B102" i="2"/>
  <c r="A102" i="2"/>
  <c r="J104" i="2"/>
  <c r="H18" i="6" l="1"/>
  <c r="I18" i="6"/>
  <c r="G15" i="6"/>
  <c r="I15" i="6"/>
  <c r="H15" i="6"/>
  <c r="G18" i="6"/>
  <c r="F18" i="6" s="1"/>
  <c r="O19" i="6"/>
  <c r="P19" i="6" s="1"/>
  <c r="J114" i="2"/>
  <c r="E35" i="1" s="1"/>
  <c r="I35" i="1" s="1"/>
  <c r="J105" i="2"/>
  <c r="E33" i="1" s="1"/>
  <c r="I33" i="1" s="1"/>
  <c r="O15" i="6" l="1"/>
  <c r="I20" i="1"/>
  <c r="F15" i="6" s="1"/>
  <c r="N15" i="6" l="1"/>
  <c r="P15" i="6" s="1"/>
  <c r="G14" i="6"/>
  <c r="I14" i="6"/>
  <c r="H14" i="6"/>
  <c r="F14" i="6" l="1"/>
  <c r="H36" i="3" l="1"/>
  <c r="H35" i="3"/>
  <c r="H34" i="3"/>
  <c r="J100" i="2"/>
  <c r="A101" i="2"/>
  <c r="B95" i="2"/>
  <c r="A95" i="2"/>
  <c r="J99" i="2"/>
  <c r="J98" i="2"/>
  <c r="J97" i="2"/>
  <c r="H24" i="3"/>
  <c r="B18" i="3"/>
  <c r="J101" i="2" l="1"/>
  <c r="E32" i="1" s="1"/>
  <c r="H37" i="3"/>
  <c r="H31" i="3" s="1"/>
  <c r="H38" i="1" s="1"/>
  <c r="J93" i="2"/>
  <c r="J92" i="2" l="1"/>
  <c r="J81" i="2"/>
  <c r="J82" i="2"/>
  <c r="J83" i="2"/>
  <c r="G72" i="2"/>
  <c r="J72" i="2" s="1"/>
  <c r="J73" i="2" s="1"/>
  <c r="D76" i="2" s="1"/>
  <c r="A73" i="2"/>
  <c r="B70" i="2"/>
  <c r="A70" i="2"/>
  <c r="E27" i="1" l="1"/>
  <c r="I27" i="1" s="1"/>
  <c r="J68" i="2"/>
  <c r="G67" i="2"/>
  <c r="J67" i="2" s="1"/>
  <c r="J66" i="2"/>
  <c r="G63" i="2"/>
  <c r="J63" i="2" s="1"/>
  <c r="G64" i="2"/>
  <c r="J64" i="2" s="1"/>
  <c r="G65" i="2"/>
  <c r="J65" i="2" s="1"/>
  <c r="G62" i="2"/>
  <c r="J62" i="2" s="1"/>
  <c r="G58" i="2"/>
  <c r="J58" i="2" s="1"/>
  <c r="J57" i="2"/>
  <c r="G57" i="2"/>
  <c r="J56" i="2"/>
  <c r="G56" i="2"/>
  <c r="G55" i="2"/>
  <c r="J55" i="2" s="1"/>
  <c r="J54" i="2"/>
  <c r="G54" i="2"/>
  <c r="G53" i="2"/>
  <c r="I53" i="2" s="1"/>
  <c r="J53" i="2" s="1"/>
  <c r="G52" i="2"/>
  <c r="I52" i="2" s="1"/>
  <c r="J52" i="2" s="1"/>
  <c r="J51" i="2"/>
  <c r="G51" i="2"/>
  <c r="J50" i="2"/>
  <c r="G50" i="2"/>
  <c r="J41" i="2"/>
  <c r="J38" i="2"/>
  <c r="G42" i="2"/>
  <c r="J42" i="2" s="1"/>
  <c r="G39" i="2"/>
  <c r="J39" i="2" s="1"/>
  <c r="G41" i="2"/>
  <c r="G38" i="2"/>
  <c r="J40" i="2"/>
  <c r="G40" i="2"/>
  <c r="A43" i="2"/>
  <c r="A44" i="2"/>
  <c r="B44" i="2"/>
  <c r="G37" i="2"/>
  <c r="I37" i="2" s="1"/>
  <c r="J37" i="2" s="1"/>
  <c r="G36" i="2"/>
  <c r="I36" i="2" s="1"/>
  <c r="J36" i="2" s="1"/>
  <c r="G35" i="2"/>
  <c r="J35" i="2"/>
  <c r="J34" i="2"/>
  <c r="G34" i="2"/>
  <c r="J59" i="2" l="1"/>
  <c r="I126" i="2" s="1"/>
  <c r="J126" i="2" s="1"/>
  <c r="J127" i="2" s="1"/>
  <c r="E38" i="1" s="1"/>
  <c r="I38" i="1" s="1"/>
  <c r="J69" i="2"/>
  <c r="E26" i="1" s="1"/>
  <c r="I26" i="1" s="1"/>
  <c r="J43" i="2"/>
  <c r="G138" i="2" s="1"/>
  <c r="J138" i="2" s="1"/>
  <c r="J139" i="2" s="1"/>
  <c r="E41" i="1" s="1"/>
  <c r="I41" i="1" s="1"/>
  <c r="I46" i="2" l="1"/>
  <c r="J46" i="2" s="1"/>
  <c r="I87" i="2"/>
  <c r="J87" i="2" s="1"/>
  <c r="E25" i="1"/>
  <c r="I25" i="1" s="1"/>
  <c r="A94" i="2"/>
  <c r="A89" i="2"/>
  <c r="B89" i="2"/>
  <c r="A88" i="2"/>
  <c r="B85" i="2"/>
  <c r="A85" i="2"/>
  <c r="A78" i="2"/>
  <c r="B78" i="2"/>
  <c r="A84" i="2"/>
  <c r="A77" i="2"/>
  <c r="B74" i="2"/>
  <c r="A74" i="2"/>
  <c r="A69" i="2"/>
  <c r="B60" i="2"/>
  <c r="A60" i="2"/>
  <c r="A59" i="2"/>
  <c r="B48" i="2"/>
  <c r="A48" i="2"/>
  <c r="A47" i="2" l="1"/>
  <c r="J91" i="2"/>
  <c r="J94" i="2" s="1"/>
  <c r="E31" i="1" s="1"/>
  <c r="I31" i="1" s="1"/>
  <c r="J88" i="2"/>
  <c r="J80" i="2"/>
  <c r="J84" i="2" s="1"/>
  <c r="E29" i="1" s="1"/>
  <c r="I29" i="1" s="1"/>
  <c r="J76" i="2"/>
  <c r="J77" i="2" s="1"/>
  <c r="E28" i="1" s="1"/>
  <c r="I28" i="1" s="1"/>
  <c r="J47" i="2"/>
  <c r="E24" i="1" s="1"/>
  <c r="I24" i="1" s="1"/>
  <c r="A21" i="2"/>
  <c r="A16" i="2"/>
  <c r="B32" i="2"/>
  <c r="A32" i="2"/>
  <c r="B31" i="2"/>
  <c r="A31" i="2"/>
  <c r="B18" i="2"/>
  <c r="A18" i="2"/>
  <c r="B17" i="2"/>
  <c r="A17" i="2"/>
  <c r="B11" i="2"/>
  <c r="A11" i="2"/>
  <c r="A10" i="2"/>
  <c r="B10" i="2"/>
  <c r="B9" i="2"/>
  <c r="A9" i="2"/>
  <c r="J20" i="2"/>
  <c r="J21" i="2" s="1"/>
  <c r="E15" i="1" s="1"/>
  <c r="I15" i="1" s="1"/>
  <c r="H22" i="3"/>
  <c r="H23" i="3"/>
  <c r="H21" i="3"/>
  <c r="E30" i="1" l="1"/>
  <c r="I30" i="1" s="1"/>
  <c r="G122" i="2"/>
  <c r="J122" i="2" s="1"/>
  <c r="J123" i="2" s="1"/>
  <c r="E37" i="1" s="1"/>
  <c r="I37" i="1" s="1"/>
  <c r="H25" i="3"/>
  <c r="H18" i="3" s="1"/>
  <c r="H32" i="1" s="1"/>
  <c r="I32" i="1" s="1"/>
  <c r="I16" i="1"/>
  <c r="E23" i="1"/>
  <c r="I23" i="1" s="1"/>
  <c r="H17" i="6" l="1"/>
  <c r="H21" i="6" s="1"/>
  <c r="I17" i="6"/>
  <c r="I42" i="1"/>
  <c r="F17" i="6" s="1"/>
  <c r="G17" i="6"/>
  <c r="G13" i="6"/>
  <c r="F13" i="6"/>
  <c r="D15" i="2"/>
  <c r="F15" i="2" s="1"/>
  <c r="H15" i="2" s="1"/>
  <c r="H12" i="1" s="1"/>
  <c r="I12" i="1" s="1"/>
  <c r="I13" i="1" s="1"/>
  <c r="G16" i="6" l="1"/>
  <c r="O17" i="6"/>
  <c r="N17" i="6"/>
  <c r="I16" i="6"/>
  <c r="H16" i="6"/>
  <c r="J16" i="2"/>
  <c r="N13" i="6"/>
  <c r="H12" i="6"/>
  <c r="I12" i="6"/>
  <c r="O13" i="6"/>
  <c r="G12" i="6"/>
  <c r="F12" i="6" s="1"/>
  <c r="F11" i="6"/>
  <c r="I11" i="6" s="1"/>
  <c r="I21" i="1"/>
  <c r="I47" i="1" s="1"/>
  <c r="F21" i="6" s="1"/>
  <c r="P17" i="6" l="1"/>
  <c r="P13" i="6"/>
  <c r="N21" i="6"/>
  <c r="H20" i="6"/>
  <c r="I21" i="6"/>
  <c r="I20" i="6" s="1"/>
  <c r="N11" i="6"/>
  <c r="G11" i="6"/>
  <c r="G21" i="6" s="1"/>
  <c r="G20" i="6" s="1"/>
  <c r="O11" i="6" l="1"/>
  <c r="P11" i="6" s="1"/>
  <c r="O21" i="6" l="1"/>
  <c r="P21" i="6" s="1"/>
  <c r="F20" i="6"/>
</calcChain>
</file>

<file path=xl/sharedStrings.xml><?xml version="1.0" encoding="utf-8"?>
<sst xmlns="http://schemas.openxmlformats.org/spreadsheetml/2006/main" count="565" uniqueCount="242">
  <si>
    <r>
      <t xml:space="preserve">PREFEITURA MUNICIPAL
</t>
    </r>
    <r>
      <rPr>
        <b/>
        <sz val="11"/>
        <rFont val="Arial"/>
        <family val="2"/>
      </rPr>
      <t>Secretaria de Obras e Serviços Urbanos</t>
    </r>
  </si>
  <si>
    <t>OBRA POR EXECUÇÃO INDIRETA</t>
  </si>
  <si>
    <t>Setor requisitante: Secretaria Municipal de Obras e Serviços Urbanos</t>
  </si>
  <si>
    <t>Objeto:</t>
  </si>
  <si>
    <t>BDI:</t>
  </si>
  <si>
    <t>PLANILHA ORÇAMENTÁRIA</t>
  </si>
  <si>
    <t>Item</t>
  </si>
  <si>
    <t>Preço Referência</t>
  </si>
  <si>
    <t>Descrição</t>
  </si>
  <si>
    <t>Qtde.</t>
  </si>
  <si>
    <t>Unidade</t>
  </si>
  <si>
    <t>Preço unitário sem BDI</t>
  </si>
  <si>
    <t>Preço unitário com BDI</t>
  </si>
  <si>
    <t>P. Total</t>
  </si>
  <si>
    <t>MOBILIZAÇÃO, DESMOBILIZAÇÃO E CANTEIRO DE OBRAS</t>
  </si>
  <si>
    <t>1.1</t>
  </si>
  <si>
    <t>MOBILIZAÇÃO E DESMOBILIZAÇÃO</t>
  </si>
  <si>
    <t>1.1.1</t>
  </si>
  <si>
    <t>VB</t>
  </si>
  <si>
    <t>SUB-TOTAL (Item 1.1):</t>
  </si>
  <si>
    <t>1.2</t>
  </si>
  <si>
    <t>CANTEIRO DE OBRAS</t>
  </si>
  <si>
    <t>1.2.1</t>
  </si>
  <si>
    <t>Fornecimento e colocação de placa de obra em chapa galvanizada (3,00 x 1,50 m) - incluindo dispositivos de fixação, chapa galvanizada 0,26, estrutura metálica viga U 2" enrijecida com metalon 20 x 20, suporte em eucalipto autoclavado, conforme modelo da Prefeitura</t>
  </si>
  <si>
    <t>UN</t>
  </si>
  <si>
    <t>SUB-TOTAL (Item 1.2):</t>
  </si>
  <si>
    <t>TOTAL (Item 1) - MOBILIZAÇÃO, DESMOBILIZAÇÃO E CANTEIRO DE OBRAS</t>
  </si>
  <si>
    <t>Fonte</t>
  </si>
  <si>
    <t>2.1</t>
  </si>
  <si>
    <t>M2</t>
  </si>
  <si>
    <t>M</t>
  </si>
  <si>
    <t>Emboçamento da última fiada de telha cerâmica com argamassa de cimento, cal hidratada e areia sem penerar, no traço 1:2:9 e utilização de pigmento em pó Xadrez ou similar</t>
  </si>
  <si>
    <t>ED-8346</t>
  </si>
  <si>
    <t>REFORMA DE TELHADO</t>
  </si>
  <si>
    <t>2.2</t>
  </si>
  <si>
    <t>2.3</t>
  </si>
  <si>
    <t>2.4</t>
  </si>
  <si>
    <t>2.5</t>
  </si>
  <si>
    <t>2.6</t>
  </si>
  <si>
    <t>2.7</t>
  </si>
  <si>
    <t>2.8</t>
  </si>
  <si>
    <t>2.9</t>
  </si>
  <si>
    <t>2.10</t>
  </si>
  <si>
    <t>SUB-TOTAL (Item 2):</t>
  </si>
  <si>
    <t>COMPOSIÇÃO DE CUSTOS UNITÁRIOS</t>
  </si>
  <si>
    <t>Referência coeficiente</t>
  </si>
  <si>
    <t>Referência custo unitário</t>
  </si>
  <si>
    <t>Descrição do insumo / serviço</t>
  </si>
  <si>
    <t>Coeficiente</t>
  </si>
  <si>
    <t>Custo unitário (R$)</t>
  </si>
  <si>
    <t>Custo total (R$)</t>
  </si>
  <si>
    <t>001.1</t>
  </si>
  <si>
    <t>COMPOSIÇÃO</t>
  </si>
  <si>
    <t>Telhadista com encargos complementares</t>
  </si>
  <si>
    <t>H</t>
  </si>
  <si>
    <t>001.2</t>
  </si>
  <si>
    <t>Ajudante de telhadista com encargos complementares</t>
  </si>
  <si>
    <t>001.3</t>
  </si>
  <si>
    <t>KG</t>
  </si>
  <si>
    <t>SUB-TOTAL (Item 001):</t>
  </si>
  <si>
    <t>SIN-00000345</t>
  </si>
  <si>
    <t>Arame galvanizado 18 BWG - 1,24mm (0,009 Kg/m)</t>
  </si>
  <si>
    <t>SUB-TOTAL (Item 002):</t>
  </si>
  <si>
    <t>SUB-TOTAL (Item 003):</t>
  </si>
  <si>
    <t>RO-41432</t>
  </si>
  <si>
    <t>M²</t>
  </si>
  <si>
    <t>TOTAL</t>
  </si>
  <si>
    <t>MEMÓRIA DE CÁLCULO</t>
  </si>
  <si>
    <t>Detalhe</t>
  </si>
  <si>
    <t>Custo direto da obra
(com BDI)</t>
  </si>
  <si>
    <t>Custo direto da obra
(sem BDI)</t>
  </si>
  <si>
    <t>Extensão</t>
  </si>
  <si>
    <t>Largura</t>
  </si>
  <si>
    <t>Altura</t>
  </si>
  <si>
    <t>Quantidade</t>
  </si>
  <si>
    <t>Lados</t>
  </si>
  <si>
    <t>Área</t>
  </si>
  <si>
    <t>Total</t>
  </si>
  <si>
    <t>Obra de reforma - Telhado museu</t>
  </si>
  <si>
    <t>Mobilização e desmobilização de obra - para obras com o valor até R$1.000.000,00 - 0,5% do custo direto da obra</t>
  </si>
  <si>
    <t>Reforma do telhado do Museu Municipal de Arte e História de Nova Era</t>
  </si>
  <si>
    <t xml:space="preserve">Remoção de telha cerâmica colonial ou francesa, inclusive afastamento e empilhamento. </t>
  </si>
  <si>
    <t>Trama de madeira compostas por ripas, caibros e terças para telhados de mais que 2 águas para telha cerâmica, incluso transporte vertical</t>
  </si>
  <si>
    <t>Instalação de tesoura (inteira ou meia), biapoiada, em madeira não aparelhada, para vãos maiores ou iguais a 10,0m e menores que 12,0m, incluso içamento</t>
  </si>
  <si>
    <t>Largura (Plano)</t>
  </si>
  <si>
    <t>Inclinação</t>
  </si>
  <si>
    <t>Largura (Inclinado)</t>
  </si>
  <si>
    <t>Telhado principal</t>
  </si>
  <si>
    <t>Telhado anexo</t>
  </si>
  <si>
    <t>Demolição de engradamento de telha cerâmica para reaproveitamento</t>
  </si>
  <si>
    <t xml:space="preserve">Área </t>
  </si>
  <si>
    <t>Telhado principal - Água 1</t>
  </si>
  <si>
    <t>Telhado principal - Água 2</t>
  </si>
  <si>
    <t>Telhado principal - Água 3</t>
  </si>
  <si>
    <t>Telhado principal - Água 4</t>
  </si>
  <si>
    <t>Telhado anexo - Água 1</t>
  </si>
  <si>
    <t>Telhado anexo - Água 2</t>
  </si>
  <si>
    <t>Telhado anexo - Água 3</t>
  </si>
  <si>
    <t>Cumeeira e espigão para telha cerâmica emboçada com argamassa traço 1:2:9 (cimento, cal e areia), para telhados com mais de 2 águas, incluso transporte vertical</t>
  </si>
  <si>
    <t>Extensão
(Inclinado)</t>
  </si>
  <si>
    <t>Extensão
(Plano)</t>
  </si>
  <si>
    <t xml:space="preserve">Largura </t>
  </si>
  <si>
    <t xml:space="preserve"> Telhado principal - 8m para reforço</t>
  </si>
  <si>
    <t xml:space="preserve"> Telhado principal - 11,5m</t>
  </si>
  <si>
    <t>Telhado anexo - 4,70m</t>
  </si>
  <si>
    <t>L</t>
  </si>
  <si>
    <t>M3</t>
  </si>
  <si>
    <t xml:space="preserve">Tabua de madeira aparelhada 2,5 x 25 cm, macaranduba, angelim ou equivalente da região </t>
  </si>
  <si>
    <t>71.01.05</t>
  </si>
  <si>
    <t>001.4</t>
  </si>
  <si>
    <t>Prego 17x27 com cabeça (comprimento: 62,1mm/diâmetro: 3,0mm/quantidade por quilo: 290)</t>
  </si>
  <si>
    <t>MATED-11331</t>
  </si>
  <si>
    <t>Composição 001</t>
  </si>
  <si>
    <t>Composição</t>
  </si>
  <si>
    <t xml:space="preserve">Execução de guarda pó com tabua de madeira aparelhada 2,5 x 25 cm, maçaranduba, angelim ou equivalente da região, inclusive fornecimento e transporte de todos os materiais  </t>
  </si>
  <si>
    <t>2.11</t>
  </si>
  <si>
    <t xml:space="preserve">Peças de madeira em paraju 15 x 8 cm </t>
  </si>
  <si>
    <t>Telhado museu - cachorro com peito de pomba</t>
  </si>
  <si>
    <t>Telhado  - terças</t>
  </si>
  <si>
    <t xml:space="preserve">Peças de madeira em paraju 8 x 8 cm </t>
  </si>
  <si>
    <t>2.12</t>
  </si>
  <si>
    <t>Telhado museu - caibros</t>
  </si>
  <si>
    <t>Cobertura em telha cerâmica colonial curva, conforme o padrão do local</t>
  </si>
  <si>
    <t>ADMINISTRAÇÃO LOCAL</t>
  </si>
  <si>
    <t>Encarregado geral de obras com encargos complementares</t>
  </si>
  <si>
    <t>MÊS</t>
  </si>
  <si>
    <t>ED-21776</t>
  </si>
  <si>
    <t>1.3</t>
  </si>
  <si>
    <t>1.3.1</t>
  </si>
  <si>
    <t>1.3.2</t>
  </si>
  <si>
    <t>Engenheiro/Arquiteto Júnior</t>
  </si>
  <si>
    <t>Meses</t>
  </si>
  <si>
    <t>Rufo e contra-rufo de chapa galvanizada Nº 24, desemvolvimento = 25cm</t>
  </si>
  <si>
    <t xml:space="preserve">Amarração de todas as telha cerâmica tipo colonial/francesa com arame galvanizado tipo 18 BWG - 1,24mm </t>
  </si>
  <si>
    <t>2.13</t>
  </si>
  <si>
    <t>2.14</t>
  </si>
  <si>
    <t>Composição 002</t>
  </si>
  <si>
    <t>2.15</t>
  </si>
  <si>
    <t>2.16</t>
  </si>
  <si>
    <t>2.17</t>
  </si>
  <si>
    <t>2.18</t>
  </si>
  <si>
    <t>Andaime em estrutura metálica tubular, incluindo fornecimento, montagem e transporte de todos os materiais</t>
  </si>
  <si>
    <t>Plataforma de madeira para andaimes, incluindo fornecimento, montagem e transporte de todos os materiais</t>
  </si>
  <si>
    <t>RO-41431</t>
  </si>
  <si>
    <t>Transporte de material demolido em caçamba</t>
  </si>
  <si>
    <t xml:space="preserve">Limpeza permanente de obra - 01 servente x 4 horas diárias </t>
  </si>
  <si>
    <t xml:space="preserve">Limpeza final para entrega de obra </t>
  </si>
  <si>
    <t>2.19</t>
  </si>
  <si>
    <t>Composição 003</t>
  </si>
  <si>
    <t>Moldura trabalhada nas extremidades dos caibros (peito de pombo)</t>
  </si>
  <si>
    <t xml:space="preserve">Marceneiro com encargos complementares </t>
  </si>
  <si>
    <t>Moldura trabalhada nas extremidades dos caibros (peito de pombo) - quantidade cachorros</t>
  </si>
  <si>
    <t>Rufo</t>
  </si>
  <si>
    <t>Conforme área do telhado</t>
  </si>
  <si>
    <t>Extensão
(inclinado)</t>
  </si>
  <si>
    <t>Andaime</t>
  </si>
  <si>
    <t xml:space="preserve">Plataforma de madeira para andaimes </t>
  </si>
  <si>
    <t>Empolamento</t>
  </si>
  <si>
    <t>Espessura</t>
  </si>
  <si>
    <t>Remoção de telha e engradamento</t>
  </si>
  <si>
    <t>Pintura preservativa com cupinicida em madeira seca, duas (2) demãos</t>
  </si>
  <si>
    <t xml:space="preserve">Limpeza </t>
  </si>
  <si>
    <t xml:space="preserve">Engradamento </t>
  </si>
  <si>
    <t>BDI</t>
  </si>
  <si>
    <t>Conforme legislação tributária municipal, definir estimativa de percentual da base de cálculo para o ISS:</t>
  </si>
  <si>
    <t>Sobre a base de cálculo, definir a respectiva alíquota do ISS (entre 2% e 5%):</t>
  </si>
  <si>
    <t>BDI 1</t>
  </si>
  <si>
    <t>TIPO DE OBRA</t>
  </si>
  <si>
    <t>Contrução e Reforma de Edifícios</t>
  </si>
  <si>
    <t>Itens</t>
  </si>
  <si>
    <t>Siglas</t>
  </si>
  <si>
    <t>% Adotado</t>
  </si>
  <si>
    <t>AC</t>
  </si>
  <si>
    <t>SG</t>
  </si>
  <si>
    <t>R</t>
  </si>
  <si>
    <t>DF</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</si>
  <si>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</si>
  <si>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</si>
  <si>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</si>
  <si>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</si>
  <si>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</si>
  <si>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</si>
  <si>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</si>
  <si>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</si>
  <si>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</si>
  <si>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</si>
  <si>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</si>
  <si>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Observações:</t>
  </si>
  <si>
    <t>CRONOGRAMA FÍSICO / FINANCEIRO</t>
  </si>
  <si>
    <t>ITEM</t>
  </si>
  <si>
    <t>ETAPAS/ DESCRIÇÃO</t>
  </si>
  <si>
    <t>FÍSICO/ FINANCEIRO</t>
  </si>
  <si>
    <t>TOTAL  ETAPAS</t>
  </si>
  <si>
    <t>MÊS 1</t>
  </si>
  <si>
    <t>MÊS 2</t>
  </si>
  <si>
    <t>MÊS 3</t>
  </si>
  <si>
    <t>MÊS 4</t>
  </si>
  <si>
    <t>MÊS 5</t>
  </si>
  <si>
    <t>MÊS 6</t>
  </si>
  <si>
    <t>Físico %</t>
  </si>
  <si>
    <t>Financeiro</t>
  </si>
  <si>
    <t>LIMPEZA DA OBRA</t>
  </si>
  <si>
    <t>3.1</t>
  </si>
  <si>
    <t>3.2</t>
  </si>
  <si>
    <t>SUB-TOTAL (Item 3):</t>
  </si>
  <si>
    <t>Encunhamento de alvenaria de vedação com argamassa, inclusive aditivo expansor para encunhamento</t>
  </si>
  <si>
    <t>002.1</t>
  </si>
  <si>
    <t>002.2</t>
  </si>
  <si>
    <t>002.3</t>
  </si>
  <si>
    <t>002.4</t>
  </si>
  <si>
    <t>003.2</t>
  </si>
  <si>
    <t>004.1</t>
  </si>
  <si>
    <t>004.2</t>
  </si>
  <si>
    <t>004.3</t>
  </si>
  <si>
    <t>Composição 004</t>
  </si>
  <si>
    <t>Instalação de calha tipo água furtada de chapa galvanizada nº.26 GSG ,desenvolvimento = 50 cm</t>
  </si>
  <si>
    <t>SIN-00001118</t>
  </si>
  <si>
    <t>Calha para água furtada de chapa em aço galvanizado NUM26, corte 50cm</t>
  </si>
  <si>
    <t>001.5</t>
  </si>
  <si>
    <t>ED-50364</t>
  </si>
  <si>
    <t>ED-50386</t>
  </si>
  <si>
    <t>MATED-17667</t>
  </si>
  <si>
    <t>Rebite de repuxo (diâmetro: 3,2m; comprimento: 10m; material: aluminio; acabamento: natural)</t>
  </si>
  <si>
    <t>MATED-8151</t>
  </si>
  <si>
    <t>Adesico/selante elastico monocomponente (aplicação: uso geral; base: poliuretano; embalagem: 310ml)</t>
  </si>
  <si>
    <t>ED-50152</t>
  </si>
  <si>
    <t>ED-50392</t>
  </si>
  <si>
    <t>CO-27339</t>
  </si>
  <si>
    <t>ED-48421</t>
  </si>
  <si>
    <t>ED-48513</t>
  </si>
  <si>
    <t>ED-48457</t>
  </si>
  <si>
    <t>ED-48406</t>
  </si>
  <si>
    <t>SETOP
(JUN/2022)</t>
  </si>
  <si>
    <t>SINAPI
(JUL/2022)</t>
  </si>
  <si>
    <t>ED-48411</t>
  </si>
  <si>
    <t>ED-48413</t>
  </si>
  <si>
    <t>ED-50677</t>
  </si>
  <si>
    <t>ED-51125</t>
  </si>
  <si>
    <t>ED-50266</t>
  </si>
  <si>
    <t>ED-50270</t>
  </si>
  <si>
    <t>ED-50512</t>
  </si>
  <si>
    <t>ED-50388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</si>
</sst>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quot;R$&quot;\ #,##0.00"/>
    <numFmt numFmtId="165" formatCode="0.00\ &quot;%&quot;"/>
    <numFmt numFmtId="166" formatCode="00"/>
    <numFmt numFmtId="167" formatCode="000"/>
    <numFmt numFmtId="168" formatCode="0.0000000"/>
    <numFmt numFmtId="169" formatCode="_(&quot;R$ &quot;* #,##0.00_);_(&quot;R$ &quot;* \(#,##0.00\);_(&quot;R$ &quot;* &quot;-&quot;??_);_(@_)"/>
    <numFmt numFmtId="170" formatCode="#,##0.00;#,##0.00;&quot;-&quot;_-;_-@_-"/>
  </numFmts>
  <fonts count="15"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b/>
      <sz val="10"/>
      <name val="Calibri"/>
      <family val="2"/>
      <scheme val="minor"/>
    </font>
    <font>
      <sz val="10"/>
      <name val="Arial"/>
      <family val="2"/>
    </font>
    <font>
      <b/>
      <sz val="10"/>
      <color theme="1"/>
      <name val="Arial"/>
      <family val="2"/>
    </font>
    <font>
      <sz val="9"/>
      <name val="Arial"/>
      <family val="2"/>
    </font>
    <font>
      <sz val="10"/>
      <color indexed="8"/>
      <name val="Arial"/>
      <family val="2"/>
    </font>
    <font>
      <b/>
      <sz val="10"/>
      <color theme="1"/>
      <name val="Calibri"/>
      <family val="2"/>
      <scheme val="minor"/>
    </font>
    <font>
      <b/>
      <sz val="10"/>
      <color indexed="8"/>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indexed="9"/>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2">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 fillId="0" borderId="0"/>
    <xf numFmtId="43" fontId="1"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211">
    <xf numFmtId="0" fontId="0" fillId="0" borderId="0" xfId="0"/>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xf>
    <xf numFmtId="43" fontId="4" fillId="0" borderId="1" xfId="4" applyFont="1" applyFill="1" applyBorder="1" applyAlignment="1">
      <alignment horizontal="center" vertical="center" wrapText="1"/>
    </xf>
    <xf numFmtId="164" fontId="6" fillId="4" borderId="0" xfId="0" applyNumberFormat="1" applyFont="1" applyFill="1"/>
    <xf numFmtId="16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6" fontId="6" fillId="4" borderId="0" xfId="0" applyNumberFormat="1" applyFont="1" applyFill="1" applyAlignment="1">
      <alignment horizontal="center" vertical="center"/>
    </xf>
    <xf numFmtId="0" fontId="4" fillId="0" borderId="1" xfId="0" applyFont="1" applyFill="1" applyBorder="1" applyAlignment="1">
      <alignment horizontal="justify" vertical="center" wrapText="1"/>
    </xf>
    <xf numFmtId="0" fontId="5" fillId="3" borderId="1" xfId="0" applyFont="1" applyFill="1" applyBorder="1" applyAlignment="1">
      <alignment horizontal="center" vertical="center"/>
    </xf>
    <xf numFmtId="2"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3" borderId="1" xfId="0" applyFont="1" applyFill="1" applyBorder="1" applyAlignment="1">
      <alignment horizontal="center" vertical="center" wrapText="1"/>
    </xf>
    <xf numFmtId="43" fontId="7" fillId="0" borderId="1" xfId="4" applyFont="1" applyFill="1" applyBorder="1" applyAlignment="1">
      <alignment horizontal="center" vertical="center" wrapText="1"/>
    </xf>
    <xf numFmtId="0" fontId="0" fillId="4" borderId="0" xfId="0" applyFill="1" applyBorder="1" applyAlignment="1">
      <alignment horizontal="center"/>
    </xf>
    <xf numFmtId="49" fontId="7" fillId="3" borderId="1" xfId="4" applyNumberFormat="1" applyFont="1" applyFill="1" applyBorder="1" applyAlignment="1">
      <alignment horizontal="center" vertical="center" wrapText="1"/>
    </xf>
    <xf numFmtId="0" fontId="0" fillId="0" borderId="0" xfId="0"/>
    <xf numFmtId="0" fontId="6" fillId="4" borderId="0" xfId="0" applyFont="1" applyFill="1"/>
    <xf numFmtId="16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6" fontId="6" fillId="4" borderId="0" xfId="0" applyNumberFormat="1" applyFont="1" applyFill="1" applyAlignment="1">
      <alignment horizontal="center" vertical="center"/>
    </xf>
    <xf numFmtId="0" fontId="0" fillId="4" borderId="0" xfId="0" applyFill="1" applyBorder="1" applyAlignment="1">
      <alignment horizontal="center"/>
    </xf>
    <xf numFmtId="4" fontId="4" fillId="0"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0" fontId="0" fillId="0" borderId="0" xfId="0"/>
    <xf numFmtId="0" fontId="6" fillId="4" borderId="0" xfId="0" applyFont="1" applyFill="1"/>
    <xf numFmtId="164" fontId="5" fillId="3"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xf>
    <xf numFmtId="43" fontId="4" fillId="0" borderId="1" xfId="4"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66" fontId="6" fillId="4" borderId="0" xfId="0" applyNumberFormat="1" applyFont="1" applyFill="1" applyAlignment="1">
      <alignment horizontal="center" vertical="center"/>
    </xf>
    <xf numFmtId="0" fontId="4" fillId="0" borderId="1" xfId="0" applyFont="1" applyFill="1" applyBorder="1" applyAlignment="1">
      <alignment horizontal="justify" vertical="center" wrapText="1"/>
    </xf>
    <xf numFmtId="0" fontId="4" fillId="3" borderId="1" xfId="0" applyNumberFormat="1" applyFont="1" applyFill="1" applyBorder="1" applyAlignment="1">
      <alignment horizontal="left" vertical="center" wrapText="1"/>
    </xf>
    <xf numFmtId="0" fontId="7" fillId="3" borderId="1" xfId="4"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0" fillId="4" borderId="0" xfId="0" applyFill="1" applyBorder="1" applyAlignment="1">
      <alignment horizontal="center"/>
    </xf>
    <xf numFmtId="4" fontId="4" fillId="3" borderId="1" xfId="0" applyNumberFormat="1" applyFont="1" applyFill="1" applyBorder="1" applyAlignment="1">
      <alignment horizontal="center" vertical="center" wrapText="1"/>
    </xf>
    <xf numFmtId="168" fontId="4" fillId="3" borderId="1" xfId="0" applyNumberFormat="1" applyFont="1" applyFill="1" applyBorder="1" applyAlignment="1">
      <alignment horizontal="center" vertical="center"/>
    </xf>
    <xf numFmtId="167"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49" fontId="7" fillId="3" borderId="1" xfId="4" applyNumberFormat="1" applyFont="1" applyFill="1" applyBorder="1" applyAlignment="1">
      <alignment horizontal="center" vertical="center" wrapText="1"/>
    </xf>
    <xf numFmtId="0" fontId="0" fillId="0" borderId="0" xfId="0"/>
    <xf numFmtId="0" fontId="5" fillId="2" borderId="1" xfId="0" applyFont="1" applyFill="1" applyBorder="1" applyAlignment="1">
      <alignment horizontal="center" vertical="center"/>
    </xf>
    <xf numFmtId="2" fontId="4" fillId="0" borderId="1" xfId="0" applyNumberFormat="1" applyFont="1" applyFill="1" applyBorder="1" applyAlignment="1">
      <alignment horizontal="center" vertical="center"/>
    </xf>
    <xf numFmtId="4" fontId="5" fillId="0" borderId="1" xfId="1" applyNumberFormat="1" applyFont="1" applyFill="1" applyBorder="1" applyAlignment="1">
      <alignment horizontal="center"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xf>
    <xf numFmtId="43" fontId="4" fillId="0" borderId="0" xfId="4" applyFont="1" applyFill="1" applyBorder="1" applyAlignment="1">
      <alignment horizontal="center" vertical="center" wrapText="1"/>
    </xf>
    <xf numFmtId="0" fontId="0" fillId="0" borderId="0" xfId="0"/>
    <xf numFmtId="43" fontId="4" fillId="0" borderId="1" xfId="4"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4" fontId="5" fillId="0" borderId="1" xfId="1" applyNumberFormat="1" applyFont="1" applyFill="1" applyBorder="1" applyAlignment="1">
      <alignment horizontal="center" vertical="center"/>
    </xf>
    <xf numFmtId="0" fontId="4" fillId="2" borderId="1" xfId="0" applyFont="1" applyFill="1" applyBorder="1" applyAlignment="1">
      <alignment horizontal="center" vertical="center"/>
    </xf>
    <xf numFmtId="10" fontId="4" fillId="0" borderId="1" xfId="1" applyNumberFormat="1" applyFont="1" applyFill="1" applyBorder="1" applyAlignment="1">
      <alignment horizontal="center" vertical="center"/>
    </xf>
    <xf numFmtId="43" fontId="7" fillId="3" borderId="1" xfId="4" applyFont="1" applyFill="1" applyBorder="1" applyAlignment="1">
      <alignment horizontal="center" vertical="center" wrapText="1"/>
    </xf>
    <xf numFmtId="4" fontId="4" fillId="3" borderId="1" xfId="0" applyNumberFormat="1" applyFont="1" applyFill="1" applyBorder="1" applyAlignment="1">
      <alignment horizontal="center" vertical="center"/>
    </xf>
    <xf numFmtId="0" fontId="4" fillId="4" borderId="0" xfId="0" applyFont="1" applyFill="1"/>
    <xf numFmtId="0" fontId="6" fillId="4" borderId="0" xfId="0" applyFont="1" applyFill="1" applyAlignment="1">
      <alignment horizontal="center" vertical="center" wrapText="1"/>
    </xf>
    <xf numFmtId="0" fontId="5" fillId="0" borderId="13" xfId="0" applyFont="1" applyFill="1" applyBorder="1" applyAlignment="1">
      <alignment horizontal="center" vertical="center" wrapText="1"/>
    </xf>
    <xf numFmtId="0" fontId="4" fillId="0" borderId="1" xfId="4" applyNumberFormat="1" applyFont="1" applyFill="1" applyBorder="1" applyAlignment="1">
      <alignment horizontal="left" vertical="center" wrapText="1"/>
    </xf>
    <xf numFmtId="2" fontId="4" fillId="0" borderId="1" xfId="1" applyNumberFormat="1" applyFont="1" applyFill="1" applyBorder="1" applyAlignment="1">
      <alignment horizontal="center" vertical="center"/>
    </xf>
    <xf numFmtId="0" fontId="4" fillId="3" borderId="1" xfId="0" applyFont="1" applyFill="1" applyBorder="1" applyAlignment="1">
      <alignment horizontal="justify" vertical="center" wrapText="1"/>
    </xf>
    <xf numFmtId="43" fontId="4" fillId="0" borderId="1" xfId="4"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xf numFmtId="0" fontId="3" fillId="0" borderId="1" xfId="3" applyFont="1" applyBorder="1" applyAlignment="1" applyProtection="1">
      <alignment horizontal="center" vertical="center"/>
    </xf>
    <xf numFmtId="4" fontId="3" fillId="0" borderId="1" xfId="3" applyNumberFormat="1" applyFont="1" applyFill="1" applyBorder="1" applyAlignment="1" applyProtection="1">
      <alignment horizontal="center" vertical="center" wrapText="1"/>
    </xf>
    <xf numFmtId="0" fontId="6" fillId="0" borderId="1" xfId="3" applyFont="1" applyBorder="1" applyAlignment="1" applyProtection="1">
      <alignment horizontal="center" vertical="center"/>
    </xf>
    <xf numFmtId="10" fontId="6" fillId="6" borderId="1" xfId="3" applyNumberFormat="1" applyFont="1" applyFill="1" applyBorder="1" applyAlignment="1" applyProtection="1">
      <alignment horizontal="center" vertical="center"/>
      <protection locked="0"/>
    </xf>
    <xf numFmtId="10" fontId="6" fillId="0" borderId="1" xfId="3" applyNumberFormat="1" applyFont="1" applyFill="1" applyBorder="1" applyAlignment="1" applyProtection="1">
      <alignment horizontal="center" vertical="center"/>
    </xf>
    <xf numFmtId="0" fontId="6" fillId="0" borderId="1" xfId="3"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0" fontId="6" fillId="8" borderId="1" xfId="3" applyFont="1" applyFill="1" applyBorder="1" applyAlignment="1" applyProtection="1">
      <alignment horizontal="center" vertical="center" wrapText="1"/>
    </xf>
    <xf numFmtId="10" fontId="3" fillId="8" borderId="1" xfId="3" applyNumberFormat="1" applyFont="1" applyFill="1" applyBorder="1" applyAlignment="1" applyProtection="1">
      <alignment horizontal="center" vertical="center"/>
    </xf>
    <xf numFmtId="0" fontId="4" fillId="3"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2" fontId="6" fillId="3" borderId="0" xfId="0" applyNumberFormat="1" applyFont="1" applyFill="1" applyBorder="1" applyAlignment="1">
      <alignment horizontal="center" vertical="center" wrapText="1"/>
    </xf>
    <xf numFmtId="0" fontId="4" fillId="3" borderId="0" xfId="3" applyFont="1" applyFill="1" applyProtection="1"/>
    <xf numFmtId="0" fontId="4" fillId="4" borderId="0" xfId="0" applyFont="1" applyFill="1" applyAlignment="1">
      <alignment horizontal="center" vertical="center" wrapText="1"/>
    </xf>
    <xf numFmtId="2" fontId="6" fillId="4" borderId="0" xfId="0" applyNumberFormat="1" applyFont="1" applyFill="1" applyAlignment="1">
      <alignment horizontal="center" vertical="center" wrapText="1"/>
    </xf>
    <xf numFmtId="0" fontId="4" fillId="4" borderId="0" xfId="0" applyFont="1" applyFill="1" applyAlignment="1">
      <alignment horizontal="left" vertical="center"/>
    </xf>
    <xf numFmtId="0" fontId="0" fillId="4" borderId="0" xfId="0" applyFill="1" applyAlignment="1">
      <alignment horizontal="center" vertical="center"/>
    </xf>
    <xf numFmtId="0" fontId="0" fillId="4" borderId="0" xfId="0" applyFill="1"/>
    <xf numFmtId="0" fontId="4" fillId="4" borderId="0" xfId="0" applyFont="1" applyFill="1" applyAlignment="1">
      <alignment horizontal="center" vertical="center"/>
    </xf>
    <xf numFmtId="10" fontId="5" fillId="3" borderId="1" xfId="0" applyNumberFormat="1" applyFont="1" applyFill="1" applyBorder="1" applyAlignment="1">
      <alignment horizontal="center" vertical="center"/>
    </xf>
    <xf numFmtId="14" fontId="5" fillId="3" borderId="1" xfId="0" applyNumberFormat="1" applyFont="1" applyFill="1" applyBorder="1" applyAlignment="1">
      <alignment horizontal="center" vertical="center"/>
    </xf>
    <xf numFmtId="49" fontId="12" fillId="2" borderId="1" xfId="3"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xf>
    <xf numFmtId="49" fontId="12" fillId="5" borderId="1" xfId="3" applyNumberFormat="1" applyFont="1" applyFill="1" applyBorder="1" applyAlignment="1">
      <alignment horizontal="center" vertical="center" wrapText="1"/>
    </xf>
    <xf numFmtId="170" fontId="4" fillId="3" borderId="1" xfId="0" applyNumberFormat="1" applyFont="1" applyFill="1" applyBorder="1" applyAlignment="1">
      <alignment horizontal="center" vertical="center"/>
    </xf>
    <xf numFmtId="4" fontId="13" fillId="4" borderId="0" xfId="0" applyNumberFormat="1" applyFont="1" applyFill="1" applyAlignment="1">
      <alignment horizontal="center" vertical="center"/>
    </xf>
    <xf numFmtId="49" fontId="12" fillId="10" borderId="1" xfId="3" applyNumberFormat="1" applyFont="1" applyFill="1" applyBorder="1" applyAlignment="1">
      <alignment horizontal="center" vertical="center" wrapText="1"/>
    </xf>
    <xf numFmtId="10" fontId="4" fillId="10" borderId="1" xfId="0" applyNumberFormat="1" applyFont="1" applyFill="1" applyBorder="1" applyAlignment="1">
      <alignment horizontal="center" vertical="center"/>
    </xf>
    <xf numFmtId="4" fontId="4" fillId="4" borderId="0" xfId="0" applyNumberFormat="1" applyFont="1" applyFill="1" applyAlignment="1">
      <alignment horizontal="center" vertical="center"/>
    </xf>
    <xf numFmtId="49" fontId="14" fillId="2" borderId="1" xfId="3"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4" fillId="5" borderId="1" xfId="3" applyNumberFormat="1" applyFont="1" applyFill="1" applyBorder="1" applyAlignment="1">
      <alignment horizontal="center" vertical="center" wrapText="1"/>
    </xf>
    <xf numFmtId="4" fontId="5" fillId="3" borderId="1" xfId="0" applyNumberFormat="1" applyFont="1" applyFill="1" applyBorder="1" applyAlignment="1">
      <alignment horizontal="center" vertical="center"/>
    </xf>
    <xf numFmtId="170"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3" borderId="1" xfId="0" applyFont="1" applyFill="1" applyBorder="1" applyAlignment="1">
      <alignment horizontal="right" vertical="center"/>
    </xf>
    <xf numFmtId="0" fontId="10" fillId="0" borderId="1" xfId="0" applyFont="1" applyBorder="1" applyAlignment="1">
      <alignment horizontal="center" vertical="center"/>
    </xf>
    <xf numFmtId="0" fontId="5" fillId="2" borderId="1" xfId="0" applyFont="1" applyFill="1" applyBorder="1" applyAlignment="1">
      <alignment horizontal="left"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2" fillId="3" borderId="1" xfId="4"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6"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6" fillId="3"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lef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xf numFmtId="0" fontId="4" fillId="0" borderId="10" xfId="0" applyFont="1" applyFill="1" applyBorder="1" applyAlignment="1">
      <alignment horizontal="left" vertical="center"/>
    </xf>
    <xf numFmtId="0" fontId="5" fillId="0" borderId="1" xfId="0" applyFont="1" applyFill="1" applyBorder="1" applyAlignment="1">
      <alignment horizontal="center"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2" xfId="0" applyFont="1" applyFill="1" applyBorder="1" applyAlignment="1">
      <alignment horizontal="left" vertical="center"/>
    </xf>
    <xf numFmtId="165" fontId="4" fillId="0"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2" fillId="0" borderId="1" xfId="2"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10" fontId="6" fillId="0" borderId="1" xfId="0" applyNumberFormat="1" applyFont="1" applyFill="1" applyBorder="1" applyAlignment="1">
      <alignment horizontal="center" vertical="center"/>
    </xf>
    <xf numFmtId="0" fontId="4" fillId="2" borderId="8" xfId="0" applyFont="1" applyFill="1" applyBorder="1" applyAlignment="1">
      <alignment horizontal="justify" vertical="center" wrapText="1"/>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4" fillId="0" borderId="7" xfId="0" applyFont="1" applyFill="1" applyBorder="1" applyAlignment="1">
      <alignment horizontal="left" vertical="center"/>
    </xf>
    <xf numFmtId="0" fontId="4" fillId="0" borderId="1" xfId="0" applyFont="1" applyFill="1" applyBorder="1" applyAlignment="1">
      <alignment horizontal="left" vertical="center" wrapText="1"/>
    </xf>
    <xf numFmtId="164" fontId="5" fillId="2" borderId="1" xfId="0" applyNumberFormat="1" applyFont="1" applyFill="1" applyBorder="1" applyAlignment="1">
      <alignment horizontal="center" vertical="center" wrapText="1"/>
    </xf>
    <xf numFmtId="0" fontId="5" fillId="3" borderId="1" xfId="0" applyFont="1" applyFill="1" applyBorder="1" applyAlignment="1">
      <alignment horizontal="right" vertical="center" wrapText="1"/>
    </xf>
    <xf numFmtId="0" fontId="5" fillId="2"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0" fontId="3" fillId="0" borderId="1" xfId="3" applyFont="1" applyBorder="1" applyAlignment="1" applyProtection="1">
      <alignment horizontal="center" vertical="center"/>
    </xf>
    <xf numFmtId="0" fontId="2" fillId="0" borderId="1" xfId="8"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3" applyFont="1" applyFill="1" applyBorder="1" applyAlignment="1" applyProtection="1">
      <alignment horizontal="justify" vertical="center" wrapText="1"/>
    </xf>
    <xf numFmtId="10" fontId="4" fillId="6" borderId="1" xfId="3" applyNumberFormat="1" applyFont="1" applyFill="1" applyBorder="1" applyAlignment="1" applyProtection="1">
      <alignment horizontal="center" vertical="center"/>
      <protection locked="0"/>
    </xf>
    <xf numFmtId="0" fontId="5" fillId="0" borderId="3" xfId="3" applyFont="1" applyFill="1" applyBorder="1" applyAlignment="1" applyProtection="1">
      <alignment horizontal="left" vertical="center" wrapText="1"/>
    </xf>
    <xf numFmtId="0" fontId="5" fillId="0" borderId="2" xfId="3" applyFont="1" applyFill="1" applyBorder="1" applyAlignment="1" applyProtection="1">
      <alignment horizontal="left" vertical="center" wrapText="1"/>
    </xf>
    <xf numFmtId="0" fontId="5" fillId="0" borderId="4" xfId="3" applyFont="1" applyFill="1" applyBorder="1" applyAlignment="1" applyProtection="1">
      <alignment horizontal="left" vertical="center" wrapText="1"/>
    </xf>
    <xf numFmtId="0" fontId="4" fillId="7" borderId="5" xfId="3" applyFont="1" applyFill="1" applyBorder="1" applyAlignment="1" applyProtection="1">
      <alignment horizontal="left" vertical="center" wrapText="1"/>
    </xf>
    <xf numFmtId="0" fontId="4" fillId="7" borderId="6" xfId="3" applyFont="1" applyFill="1" applyBorder="1" applyAlignment="1" applyProtection="1">
      <alignment horizontal="left" vertical="center" wrapText="1"/>
    </xf>
    <xf numFmtId="0" fontId="4" fillId="7" borderId="7" xfId="3" applyFont="1" applyFill="1" applyBorder="1" applyAlignment="1" applyProtection="1">
      <alignment horizontal="left" vertical="center" wrapText="1"/>
    </xf>
    <xf numFmtId="0" fontId="4" fillId="3" borderId="0" xfId="3" applyFont="1" applyFill="1" applyBorder="1" applyAlignment="1" applyProtection="1">
      <alignment horizontal="center" vertical="center"/>
    </xf>
    <xf numFmtId="0" fontId="0" fillId="0" borderId="1" xfId="3" applyFont="1" applyBorder="1" applyAlignment="1" applyProtection="1">
      <alignment horizontal="center" vertical="center" wrapText="1"/>
    </xf>
    <xf numFmtId="0" fontId="6" fillId="8" borderId="1" xfId="3" applyFont="1" applyFill="1" applyBorder="1" applyAlignment="1" applyProtection="1">
      <alignment horizontal="center" vertical="center" wrapText="1"/>
    </xf>
    <xf numFmtId="0" fontId="6" fillId="9" borderId="0" xfId="3" applyFont="1" applyFill="1" applyBorder="1" applyAlignment="1" applyProtection="1">
      <alignment horizontal="center" vertical="center" wrapText="1"/>
    </xf>
    <xf numFmtId="0" fontId="11" fillId="3" borderId="1" xfId="3" applyFont="1" applyFill="1" applyBorder="1" applyAlignment="1" applyProtection="1">
      <alignment horizontal="center" vertical="center" wrapText="1"/>
    </xf>
    <xf numFmtId="49" fontId="0" fillId="6" borderId="1" xfId="3" applyNumberFormat="1" applyFont="1" applyFill="1" applyBorder="1" applyAlignment="1" applyProtection="1">
      <alignment horizontal="center" vertical="top" wrapText="1"/>
      <protection locked="0"/>
    </xf>
    <xf numFmtId="0" fontId="4" fillId="3" borderId="0" xfId="3" applyFont="1" applyFill="1" applyBorder="1" applyAlignment="1" applyProtection="1">
      <alignment horizontal="center"/>
    </xf>
    <xf numFmtId="0" fontId="5" fillId="3" borderId="1" xfId="3" applyFont="1" applyFill="1" applyBorder="1" applyAlignment="1">
      <alignment horizontal="center" vertical="center" wrapText="1"/>
    </xf>
    <xf numFmtId="0" fontId="5" fillId="3" borderId="1" xfId="3" applyFont="1" applyFill="1" applyBorder="1" applyAlignment="1">
      <alignment horizontal="center" vertical="center"/>
    </xf>
    <xf numFmtId="0" fontId="3" fillId="2" borderId="1" xfId="3" applyFont="1" applyFill="1" applyBorder="1" applyAlignment="1">
      <alignment horizontal="center"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4" fillId="6" borderId="3" xfId="3" applyNumberFormat="1" applyFont="1" applyFill="1" applyBorder="1" applyAlignment="1" applyProtection="1">
      <alignment horizontal="left" vertical="top" wrapText="1"/>
      <protection locked="0"/>
    </xf>
    <xf numFmtId="49" fontId="4" fillId="6" borderId="2" xfId="3" applyNumberFormat="1" applyFont="1" applyFill="1" applyBorder="1" applyAlignment="1" applyProtection="1">
      <alignment horizontal="left" vertical="top" wrapText="1"/>
      <protection locked="0"/>
    </xf>
    <xf numFmtId="49" fontId="4" fillId="6" borderId="4" xfId="3" applyNumberFormat="1" applyFont="1" applyFill="1" applyBorder="1" applyAlignment="1" applyProtection="1">
      <alignment horizontal="left" vertical="top" wrapText="1"/>
      <protection locked="0"/>
    </xf>
    <xf numFmtId="49" fontId="4" fillId="6" borderId="11" xfId="3" applyNumberFormat="1" applyFont="1" applyFill="1" applyBorder="1" applyAlignment="1" applyProtection="1">
      <alignment horizontal="left" vertical="top" wrapText="1"/>
      <protection locked="0"/>
    </xf>
    <xf numFmtId="49" fontId="4" fillId="6" borderId="0" xfId="3" applyNumberFormat="1" applyFont="1" applyFill="1" applyBorder="1" applyAlignment="1" applyProtection="1">
      <alignment horizontal="left" vertical="top" wrapText="1"/>
      <protection locked="0"/>
    </xf>
    <xf numFmtId="49" fontId="4" fillId="6" borderId="12" xfId="3" applyNumberFormat="1" applyFont="1" applyFill="1" applyBorder="1" applyAlignment="1" applyProtection="1">
      <alignment horizontal="left" vertical="top" wrapText="1"/>
      <protection locked="0"/>
    </xf>
    <xf numFmtId="49" fontId="4" fillId="6" borderId="5" xfId="3" applyNumberFormat="1" applyFont="1" applyFill="1" applyBorder="1" applyAlignment="1" applyProtection="1">
      <alignment horizontal="left" vertical="top" wrapText="1"/>
      <protection locked="0"/>
    </xf>
    <xf numFmtId="49" fontId="4" fillId="6" borderId="6" xfId="3" applyNumberFormat="1" applyFont="1" applyFill="1" applyBorder="1" applyAlignment="1" applyProtection="1">
      <alignment horizontal="left" vertical="top" wrapText="1"/>
      <protection locked="0"/>
    </xf>
    <xf numFmtId="49" fontId="4" fillId="6" borderId="7" xfId="3" applyNumberFormat="1" applyFont="1" applyFill="1" applyBorder="1" applyAlignment="1" applyProtection="1">
      <alignment horizontal="left" vertical="top" wrapText="1"/>
      <protection locked="0"/>
    </xf>
    <xf numFmtId="0" fontId="4" fillId="2" borderId="1" xfId="3" applyFont="1" applyFill="1" applyBorder="1" applyAlignment="1">
      <alignment horizontal="center" vertical="center"/>
    </xf>
    <xf numFmtId="0" fontId="4" fillId="2" borderId="1" xfId="3"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3" borderId="2" xfId="3" applyFont="1" applyFill="1" applyBorder="1" applyAlignment="1" applyProtection="1">
      <alignment horizontal="left" vertical="center"/>
    </xf>
    <xf numFmtId="0" fontId="5" fillId="3" borderId="4" xfId="3" applyFont="1" applyFill="1" applyBorder="1" applyAlignment="1" applyProtection="1">
      <alignment horizontal="left" vertical="center"/>
    </xf>
    <xf numFmtId="0" fontId="4" fillId="10" borderId="1" xfId="3" applyFont="1" applyFill="1" applyBorder="1" applyAlignment="1">
      <alignment horizontal="center" vertical="center"/>
    </xf>
    <xf numFmtId="0" fontId="4" fillId="10" borderId="1" xfId="3" applyFont="1" applyFill="1" applyBorder="1" applyAlignment="1">
      <alignment horizontal="center" vertical="center" wrapText="1"/>
    </xf>
  </cellXfs>
  <cellStyles count="12">
    <cellStyle name="Moeda 2" xfId="9"/>
    <cellStyle name="Normal" xfId="0" builtinId="0"/>
    <cellStyle name="Normal 2" xfId="3"/>
    <cellStyle name="Normal 3" xfId="7"/>
    <cellStyle name="Porcentagem" xfId="1" builtinId="5"/>
    <cellStyle name="Porcentagem 2" xfId="10"/>
    <cellStyle name="Vírgula" xfId="8" builtinId="3"/>
    <cellStyle name="Vírgula 2" xfId="4"/>
    <cellStyle name="Vírgula 2 2" xfId="11"/>
    <cellStyle name="Vírgula 2 3" xfId="5"/>
    <cellStyle name="Vírgula 3" xfId="6"/>
    <cellStyle name="Vírgula 4" xfId="2"/>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0</xdr:row>
      <xdr:rowOff>66675</xdr:rowOff>
    </xdr:from>
    <xdr:to>
      <xdr:col>3</xdr:col>
      <xdr:colOff>809625</xdr:colOff>
      <xdr:row>2</xdr:row>
      <xdr:rowOff>190500</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0225" y="66675"/>
          <a:ext cx="5810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447675</xdr:colOff>
      <xdr:row>0</xdr:row>
      <xdr:rowOff>85725</xdr:rowOff>
    </xdr:from>
    <xdr:to>
      <xdr:col>6</xdr:col>
      <xdr:colOff>314325</xdr:colOff>
      <xdr:row>2</xdr:row>
      <xdr:rowOff>152400</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67875" y="85725"/>
          <a:ext cx="5334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628650</xdr:colOff>
      <xdr:row>0</xdr:row>
      <xdr:rowOff>104775</xdr:rowOff>
    </xdr:from>
    <xdr:to>
      <xdr:col>1</xdr:col>
      <xdr:colOff>1161450</xdr:colOff>
      <xdr:row>2</xdr:row>
      <xdr:rowOff>171675</xdr:rowOff>
    </xdr:to>
    <xdr:pic>
      <xdr:nvPicPr>
        <xdr:cNvPr id="2" name="Imagem 1">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609725" y="104775"/>
          <a:ext cx="532800" cy="4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685800</xdr:colOff>
      <xdr:row>0</xdr:row>
      <xdr:rowOff>47625</xdr:rowOff>
    </xdr:from>
    <xdr:to>
      <xdr:col>8</xdr:col>
      <xdr:colOff>237525</xdr:colOff>
      <xdr:row>2</xdr:row>
      <xdr:rowOff>114525</xdr:rowOff>
    </xdr:to>
    <xdr:pic>
      <xdr:nvPicPr>
        <xdr:cNvPr id="3"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8677275" y="47625"/>
          <a:ext cx="532800" cy="4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895350</xdr:colOff>
      <xdr:row>0</xdr:row>
      <xdr:rowOff>76200</xdr:rowOff>
    </xdr:from>
    <xdr:to>
      <xdr:col>2</xdr:col>
      <xdr:colOff>513750</xdr:colOff>
      <xdr:row>2</xdr:row>
      <xdr:rowOff>142875</xdr:rowOff>
    </xdr:to>
    <xdr:pic>
      <xdr:nvPicPr>
        <xdr:cNvPr id="2" name="Imagem 2">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609725" y="76200"/>
          <a:ext cx="532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619125</xdr:colOff>
      <xdr:row>0</xdr:row>
      <xdr:rowOff>66675</xdr:rowOff>
    </xdr:from>
    <xdr:to>
      <xdr:col>6</xdr:col>
      <xdr:colOff>151800</xdr:colOff>
      <xdr:row>2</xdr:row>
      <xdr:rowOff>171675</xdr:rowOff>
    </xdr:to>
    <xdr:pic>
      <xdr:nvPicPr>
        <xdr:cNvPr id="3" name="Picture 56">
          <a:extLst>
            <a:ext uri="{FF2B5EF4-FFF2-40B4-BE49-F238E27FC236}">
              <a16:creationId xmlns:a16="http://schemas.microsoft.com/office/drawing/2014/main" id="{00000000-0008-0000-02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810875" y="66675"/>
          <a:ext cx="532800" cy="5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962025</xdr:colOff>
      <xdr:row>0</xdr:row>
      <xdr:rowOff>76200</xdr:rowOff>
    </xdr:from>
    <xdr:to>
      <xdr:col>8</xdr:col>
      <xdr:colOff>533400</xdr:colOff>
      <xdr:row>2</xdr:row>
      <xdr:rowOff>180975</xdr:rowOff>
    </xdr:to>
    <xdr:pic>
      <xdr:nvPicPr>
        <xdr:cNvPr id="2" name="Picture 56">
          <a:extLst>
            <a:ext uri="{FF2B5EF4-FFF2-40B4-BE49-F238E27FC236}">
              <a16:creationId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781050</xdr:colOff>
      <xdr:row>0</xdr:row>
      <xdr:rowOff>66675</xdr:rowOff>
    </xdr:from>
    <xdr:to>
      <xdr:col>1</xdr:col>
      <xdr:colOff>1495425</xdr:colOff>
      <xdr:row>2</xdr:row>
      <xdr:rowOff>171450</xdr:rowOff>
    </xdr:to>
    <xdr:pic>
      <xdr:nvPicPr>
        <xdr:cNvPr id="3" name="Imagem 4">
          <a:extLst>
            <a:ext uri="{FF2B5EF4-FFF2-40B4-BE49-F238E27FC236}">
              <a16:creationId xmlns:a16="http://schemas.microsoft.com/office/drawing/2014/main" id="{00000000-0008-0000-03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66675"/>
          <a:ext cx="7143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30</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oneCell">
    <xdr:from>
      <xdr:col>9</xdr:col>
      <xdr:colOff>361950</xdr:colOff>
      <xdr:row>0</xdr:row>
      <xdr:rowOff>76200</xdr:rowOff>
    </xdr:from>
    <xdr:to>
      <xdr:col>10</xdr:col>
      <xdr:colOff>285750</xdr:colOff>
      <xdr:row>2</xdr:row>
      <xdr:rowOff>180975</xdr:rowOff>
    </xdr:to>
    <xdr:pic>
      <xdr:nvPicPr>
        <xdr:cNvPr id="2" name="Picture 56">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102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0</xdr:row>
      <xdr:rowOff>76200</xdr:rowOff>
    </xdr:from>
    <xdr:to>
      <xdr:col>2</xdr:col>
      <xdr:colOff>552450</xdr:colOff>
      <xdr:row>2</xdr:row>
      <xdr:rowOff>180975</xdr:rowOff>
    </xdr:to>
    <xdr:pic>
      <xdr:nvPicPr>
        <xdr:cNvPr id="3" name="Imagem 4">
          <a:extLst>
            <a:ext uri="{FF2B5EF4-FFF2-40B4-BE49-F238E27FC236}">
              <a16:creationId xmlns:a16="http://schemas.microsoft.com/office/drawing/2014/main" id="{00000000-0008-0000-04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enheiro\Public\OBRAS\&#8226;%20EM%20AN&#193;LISE\2022\ELABORA&#199;AO%20-%20COMPRAS%20-%20PINTURA%20DE%20BENS%20PUBLICOS%202022\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ngenheiro\Public\OBRAS\&#8226;%20EM%20AN&#193;LISE\2022\ELABORA&#199;AO%20-%20COMPRAS%20-%20PINTURA%20DE%20BENS%20PUBLICOS%202022\Planilha%20Or&#231;amentaria\Planilha%20Or&#231;ament&#225;ria%20-%20Pintura%20de%20Bens%20P&#250;blicos%202022%20-%20REV.02%20L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BDI"/>
      <sheetName val="CRONOGRAMA"/>
    </sheetNames>
    <sheetDataSet>
      <sheetData sheetId="0">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9"/>
  <sheetViews>
    <sheetView tabSelected="1" view="pageBreakPreview" zoomScaleNormal="100" zoomScaleSheetLayoutView="100" workbookViewId="0">
      <selection activeCell="G44" sqref="G44:G45"/>
    </sheetView>
  </sheetViews>
  <sheetFormatPr defaultRowHeight="15" x14ac:dyDescent="0.25"/>
  <cols>
    <col min="2" max="2" width="14.42578125" customWidth="1"/>
    <col min="3" max="3" width="14.42578125" style="1" customWidth="1"/>
    <col min="4" max="4" width="100" customWidth="1"/>
    <col min="5" max="5" width="11.42578125" customWidth="1"/>
    <col min="6" max="6" width="10" customWidth="1"/>
    <col min="7" max="7" width="12.5703125" customWidth="1"/>
    <col min="8" max="8" width="11.85546875" customWidth="1"/>
    <col min="9" max="9" width="15" customWidth="1"/>
  </cols>
  <sheetData>
    <row r="1" spans="1:17" x14ac:dyDescent="0.25">
      <c r="A1" s="122" t="s">
        <v>0</v>
      </c>
      <c r="B1" s="122"/>
      <c r="C1" s="122"/>
      <c r="D1" s="122"/>
      <c r="E1" s="122"/>
      <c r="F1" s="122"/>
      <c r="G1" s="122"/>
      <c r="H1" s="122"/>
      <c r="I1" s="122"/>
      <c r="J1" s="2"/>
      <c r="K1" s="10"/>
      <c r="L1" s="2"/>
      <c r="M1" s="2"/>
      <c r="N1" s="2"/>
      <c r="O1" s="2"/>
      <c r="P1" s="2"/>
      <c r="Q1" s="17"/>
    </row>
    <row r="2" spans="1:17" x14ac:dyDescent="0.25">
      <c r="A2" s="122"/>
      <c r="B2" s="122"/>
      <c r="C2" s="122"/>
      <c r="D2" s="122"/>
      <c r="E2" s="122"/>
      <c r="F2" s="122"/>
      <c r="G2" s="122"/>
      <c r="H2" s="122"/>
      <c r="I2" s="122"/>
      <c r="J2" s="2"/>
      <c r="K2" s="10"/>
      <c r="L2" s="2"/>
      <c r="M2" s="2"/>
      <c r="N2" s="2"/>
      <c r="O2" s="2"/>
      <c r="P2" s="2"/>
      <c r="Q2" s="17"/>
    </row>
    <row r="3" spans="1:17" ht="18.75" customHeight="1" x14ac:dyDescent="0.25">
      <c r="A3" s="122"/>
      <c r="B3" s="122"/>
      <c r="C3" s="122"/>
      <c r="D3" s="122"/>
      <c r="E3" s="122"/>
      <c r="F3" s="122"/>
      <c r="G3" s="122"/>
      <c r="H3" s="122"/>
      <c r="I3" s="122"/>
      <c r="J3" s="2"/>
      <c r="K3" s="10"/>
      <c r="L3" s="2"/>
      <c r="M3" s="2"/>
      <c r="N3" s="2"/>
      <c r="O3" s="2"/>
      <c r="P3" s="2"/>
      <c r="Q3" s="17"/>
    </row>
    <row r="4" spans="1:17" ht="16.5" customHeight="1" x14ac:dyDescent="0.25">
      <c r="A4" s="123" t="s">
        <v>1</v>
      </c>
      <c r="B4" s="123"/>
      <c r="C4" s="123"/>
      <c r="D4" s="123"/>
      <c r="E4" s="123"/>
      <c r="F4" s="123"/>
      <c r="G4" s="123"/>
      <c r="H4" s="123"/>
      <c r="I4" s="123"/>
      <c r="J4" s="2"/>
      <c r="K4" s="10"/>
      <c r="L4" s="2"/>
      <c r="M4" s="2"/>
      <c r="N4" s="2"/>
      <c r="O4" s="2"/>
      <c r="P4" s="2"/>
      <c r="Q4" s="17"/>
    </row>
    <row r="5" spans="1:17" ht="16.5" customHeight="1" x14ac:dyDescent="0.25">
      <c r="A5" s="124" t="s">
        <v>2</v>
      </c>
      <c r="B5" s="124"/>
      <c r="C5" s="124"/>
      <c r="D5" s="124"/>
      <c r="E5" s="124"/>
      <c r="F5" s="124"/>
      <c r="G5" s="124"/>
      <c r="H5" s="124"/>
      <c r="I5" s="124"/>
      <c r="J5" s="2"/>
      <c r="K5" s="10"/>
      <c r="L5" s="2"/>
      <c r="M5" s="2"/>
      <c r="N5" s="2"/>
      <c r="O5" s="2"/>
      <c r="P5" s="2"/>
      <c r="Q5" s="17"/>
    </row>
    <row r="6" spans="1:17" ht="16.5" customHeight="1" x14ac:dyDescent="0.25">
      <c r="A6" s="124" t="s">
        <v>3</v>
      </c>
      <c r="B6" s="124"/>
      <c r="C6" s="116" t="s">
        <v>80</v>
      </c>
      <c r="D6" s="117"/>
      <c r="E6" s="117"/>
      <c r="F6" s="118"/>
      <c r="G6" s="125" t="s">
        <v>4</v>
      </c>
      <c r="H6" s="126">
        <f>BDI!J27</f>
        <v>0.31406425425300522</v>
      </c>
      <c r="I6" s="127">
        <f ca="1">TODAY()</f>
        <v>44799</v>
      </c>
      <c r="J6" s="2"/>
      <c r="K6" s="10"/>
      <c r="L6" s="2"/>
      <c r="M6" s="2"/>
      <c r="N6" s="2"/>
      <c r="O6" s="2"/>
      <c r="P6" s="2"/>
      <c r="Q6" s="17"/>
    </row>
    <row r="7" spans="1:17" ht="16.5" customHeight="1" x14ac:dyDescent="0.25">
      <c r="A7" s="124"/>
      <c r="B7" s="124"/>
      <c r="C7" s="119"/>
      <c r="D7" s="120"/>
      <c r="E7" s="120"/>
      <c r="F7" s="121"/>
      <c r="G7" s="125"/>
      <c r="H7" s="126"/>
      <c r="I7" s="127"/>
      <c r="J7" s="7"/>
      <c r="K7" s="10"/>
      <c r="L7" s="2"/>
      <c r="M7" s="2"/>
      <c r="N7" s="2"/>
      <c r="O7" s="2"/>
      <c r="P7" s="2"/>
      <c r="Q7" s="17"/>
    </row>
    <row r="8" spans="1:17" ht="16.5" customHeight="1" x14ac:dyDescent="0.25">
      <c r="A8" s="123" t="s">
        <v>5</v>
      </c>
      <c r="B8" s="123"/>
      <c r="C8" s="123"/>
      <c r="D8" s="123"/>
      <c r="E8" s="123"/>
      <c r="F8" s="123"/>
      <c r="G8" s="123"/>
      <c r="H8" s="123"/>
      <c r="I8" s="123"/>
      <c r="J8" s="2"/>
      <c r="K8" s="10"/>
      <c r="L8" s="2"/>
      <c r="M8" s="2"/>
      <c r="N8" s="2"/>
      <c r="O8" s="2"/>
      <c r="P8" s="2"/>
      <c r="Q8" s="17"/>
    </row>
    <row r="9" spans="1:17" ht="25.5" customHeight="1" x14ac:dyDescent="0.25">
      <c r="A9" s="12" t="s">
        <v>6</v>
      </c>
      <c r="B9" s="15" t="s">
        <v>7</v>
      </c>
      <c r="C9" s="15" t="s">
        <v>27</v>
      </c>
      <c r="D9" s="12" t="s">
        <v>8</v>
      </c>
      <c r="E9" s="3" t="s">
        <v>9</v>
      </c>
      <c r="F9" s="12" t="s">
        <v>10</v>
      </c>
      <c r="G9" s="4" t="s">
        <v>11</v>
      </c>
      <c r="H9" s="4" t="s">
        <v>12</v>
      </c>
      <c r="I9" s="8" t="s">
        <v>13</v>
      </c>
      <c r="J9" s="2"/>
      <c r="K9" s="10"/>
      <c r="L9" s="2"/>
      <c r="M9" s="2"/>
      <c r="N9" s="2"/>
      <c r="O9" s="2"/>
      <c r="P9" s="2"/>
      <c r="Q9" s="17"/>
    </row>
    <row r="10" spans="1:17" ht="16.5" customHeight="1" x14ac:dyDescent="0.25">
      <c r="A10" s="9">
        <v>1</v>
      </c>
      <c r="B10" s="9"/>
      <c r="C10" s="9"/>
      <c r="D10" s="115" t="s">
        <v>14</v>
      </c>
      <c r="E10" s="115"/>
      <c r="F10" s="115"/>
      <c r="G10" s="115"/>
      <c r="H10" s="115"/>
      <c r="I10" s="115"/>
      <c r="J10" s="2"/>
      <c r="K10" s="10"/>
      <c r="L10" s="2"/>
      <c r="M10" s="2"/>
      <c r="N10" s="2"/>
      <c r="O10" s="2"/>
      <c r="P10" s="2"/>
      <c r="Q10" s="17"/>
    </row>
    <row r="11" spans="1:17" ht="16.5" customHeight="1" x14ac:dyDescent="0.25">
      <c r="A11" s="9" t="s">
        <v>15</v>
      </c>
      <c r="B11" s="9"/>
      <c r="C11" s="9"/>
      <c r="D11" s="115" t="s">
        <v>16</v>
      </c>
      <c r="E11" s="115"/>
      <c r="F11" s="115"/>
      <c r="G11" s="115"/>
      <c r="H11" s="115"/>
      <c r="I11" s="115"/>
      <c r="J11" s="2"/>
      <c r="K11" s="10"/>
      <c r="L11" s="2"/>
      <c r="M11" s="2"/>
      <c r="N11" s="2"/>
      <c r="O11" s="2"/>
      <c r="P11" s="2"/>
      <c r="Q11" s="17"/>
    </row>
    <row r="12" spans="1:17" ht="25.5" customHeight="1" x14ac:dyDescent="0.25">
      <c r="A12" s="14" t="s">
        <v>17</v>
      </c>
      <c r="B12" s="16" t="s">
        <v>226</v>
      </c>
      <c r="C12" s="18" t="s">
        <v>232</v>
      </c>
      <c r="D12" s="11" t="s">
        <v>79</v>
      </c>
      <c r="E12" s="13">
        <v>1</v>
      </c>
      <c r="F12" s="14" t="s">
        <v>18</v>
      </c>
      <c r="G12" s="5"/>
      <c r="H12" s="25">
        <f>(G12+(G12*$H$6))</f>
        <v>0</v>
      </c>
      <c r="I12" s="30">
        <f>E12*H12</f>
        <v>0</v>
      </c>
      <c r="J12" s="2"/>
      <c r="K12" s="10"/>
      <c r="L12" s="2"/>
      <c r="M12" s="2"/>
      <c r="N12" s="2"/>
      <c r="O12" s="2"/>
      <c r="P12" s="2"/>
      <c r="Q12" s="17"/>
    </row>
    <row r="13" spans="1:17" ht="16.5" customHeight="1" x14ac:dyDescent="0.25">
      <c r="A13" s="113" t="s">
        <v>19</v>
      </c>
      <c r="B13" s="113"/>
      <c r="C13" s="113"/>
      <c r="D13" s="113"/>
      <c r="E13" s="113"/>
      <c r="F13" s="113"/>
      <c r="G13" s="113"/>
      <c r="H13" s="113"/>
      <c r="I13" s="8">
        <f>SUM(I12)</f>
        <v>0</v>
      </c>
      <c r="J13" s="2"/>
      <c r="K13" s="10"/>
      <c r="L13" s="2"/>
      <c r="M13" s="2"/>
      <c r="N13" s="2"/>
      <c r="O13" s="2"/>
      <c r="P13" s="2"/>
      <c r="Q13" s="17"/>
    </row>
    <row r="14" spans="1:17" ht="16.5" customHeight="1" x14ac:dyDescent="0.25">
      <c r="A14" s="9" t="s">
        <v>20</v>
      </c>
      <c r="B14" s="9"/>
      <c r="C14" s="9"/>
      <c r="D14" s="115" t="s">
        <v>21</v>
      </c>
      <c r="E14" s="115"/>
      <c r="F14" s="115"/>
      <c r="G14" s="115"/>
      <c r="H14" s="115"/>
      <c r="I14" s="115"/>
      <c r="J14" s="2"/>
      <c r="K14" s="10"/>
      <c r="L14" s="2"/>
      <c r="M14" s="2"/>
      <c r="N14" s="2"/>
      <c r="O14" s="2"/>
      <c r="P14" s="2"/>
      <c r="Q14" s="17"/>
    </row>
    <row r="15" spans="1:17" ht="38.25" customHeight="1" x14ac:dyDescent="0.25">
      <c r="A15" s="14" t="s">
        <v>22</v>
      </c>
      <c r="B15" s="16" t="s">
        <v>225</v>
      </c>
      <c r="C15" s="49" t="s">
        <v>232</v>
      </c>
      <c r="D15" s="11" t="s">
        <v>23</v>
      </c>
      <c r="E15" s="13">
        <f>'Plan. Orçamentária - Mem. Cálc.'!J21</f>
        <v>1</v>
      </c>
      <c r="F15" s="6" t="s">
        <v>24</v>
      </c>
      <c r="G15" s="5"/>
      <c r="H15" s="30">
        <f>(G15+(G15*$H$6))</f>
        <v>0</v>
      </c>
      <c r="I15" s="30">
        <f>E15*H15</f>
        <v>0</v>
      </c>
      <c r="J15" s="2"/>
      <c r="K15" s="10"/>
      <c r="L15" s="2"/>
      <c r="M15" s="2"/>
      <c r="N15" s="2"/>
      <c r="O15" s="2"/>
      <c r="P15" s="2"/>
      <c r="Q15" s="17"/>
    </row>
    <row r="16" spans="1:17" ht="16.5" customHeight="1" x14ac:dyDescent="0.25">
      <c r="A16" s="113" t="s">
        <v>25</v>
      </c>
      <c r="B16" s="113"/>
      <c r="C16" s="113"/>
      <c r="D16" s="113"/>
      <c r="E16" s="113"/>
      <c r="F16" s="113"/>
      <c r="G16" s="113"/>
      <c r="H16" s="113"/>
      <c r="I16" s="26">
        <f>SUM(I15)</f>
        <v>0</v>
      </c>
      <c r="J16" s="2"/>
      <c r="K16" s="10"/>
      <c r="L16" s="2"/>
      <c r="M16" s="2"/>
      <c r="N16" s="2"/>
      <c r="O16" s="2"/>
      <c r="P16" s="2"/>
      <c r="Q16" s="17"/>
    </row>
    <row r="17" spans="1:17" s="57" customFormat="1" ht="16.5" customHeight="1" x14ac:dyDescent="0.25">
      <c r="A17" s="51" t="s">
        <v>127</v>
      </c>
      <c r="B17" s="51"/>
      <c r="C17" s="51"/>
      <c r="D17" s="115" t="s">
        <v>123</v>
      </c>
      <c r="E17" s="115"/>
      <c r="F17" s="115"/>
      <c r="G17" s="115"/>
      <c r="H17" s="115"/>
      <c r="I17" s="115"/>
      <c r="J17" s="28"/>
      <c r="K17" s="34"/>
      <c r="L17" s="28"/>
      <c r="M17" s="28"/>
      <c r="N17" s="28"/>
      <c r="O17" s="28"/>
      <c r="P17" s="28"/>
      <c r="Q17" s="42"/>
    </row>
    <row r="18" spans="1:17" s="57" customFormat="1" ht="25.5" customHeight="1" x14ac:dyDescent="0.25">
      <c r="A18" s="61" t="s">
        <v>128</v>
      </c>
      <c r="B18" s="16" t="s">
        <v>227</v>
      </c>
      <c r="C18" s="49" t="s">
        <v>232</v>
      </c>
      <c r="D18" s="60" t="s">
        <v>130</v>
      </c>
      <c r="E18" s="52">
        <f>'Plan. Orçamentária - Mem. Cálc.'!J26</f>
        <v>66</v>
      </c>
      <c r="F18" s="58" t="s">
        <v>54</v>
      </c>
      <c r="G18" s="30"/>
      <c r="H18" s="30">
        <f t="shared" ref="H18:H19" si="0">(G18+(G18*$H$6))</f>
        <v>0</v>
      </c>
      <c r="I18" s="30">
        <f t="shared" ref="I18:I19" si="1">E18*H18</f>
        <v>0</v>
      </c>
      <c r="J18" s="28"/>
      <c r="K18" s="34"/>
      <c r="L18" s="28"/>
      <c r="M18" s="28"/>
      <c r="N18" s="28"/>
      <c r="O18" s="28"/>
      <c r="P18" s="28"/>
      <c r="Q18" s="42"/>
    </row>
    <row r="19" spans="1:17" s="57" customFormat="1" ht="25.5" customHeight="1" x14ac:dyDescent="0.25">
      <c r="A19" s="61" t="s">
        <v>129</v>
      </c>
      <c r="B19" s="16" t="s">
        <v>126</v>
      </c>
      <c r="C19" s="49" t="s">
        <v>232</v>
      </c>
      <c r="D19" s="60" t="s">
        <v>124</v>
      </c>
      <c r="E19" s="52">
        <f>'Plan. Orçamentária - Mem. Cálc.'!J30</f>
        <v>3</v>
      </c>
      <c r="F19" s="58" t="s">
        <v>125</v>
      </c>
      <c r="G19" s="30"/>
      <c r="H19" s="30">
        <f t="shared" si="0"/>
        <v>0</v>
      </c>
      <c r="I19" s="30">
        <f t="shared" si="1"/>
        <v>0</v>
      </c>
      <c r="J19" s="28"/>
      <c r="K19" s="34"/>
      <c r="L19" s="28"/>
      <c r="M19" s="28"/>
      <c r="N19" s="28"/>
      <c r="O19" s="28"/>
      <c r="P19" s="28"/>
      <c r="Q19" s="42"/>
    </row>
    <row r="20" spans="1:17" s="57" customFormat="1" ht="16.5" customHeight="1" x14ac:dyDescent="0.25">
      <c r="A20" s="113" t="s">
        <v>25</v>
      </c>
      <c r="B20" s="113"/>
      <c r="C20" s="113"/>
      <c r="D20" s="113"/>
      <c r="E20" s="113"/>
      <c r="F20" s="113"/>
      <c r="G20" s="113"/>
      <c r="H20" s="113"/>
      <c r="I20" s="26">
        <f>SUM(I18:I19)</f>
        <v>0</v>
      </c>
      <c r="J20" s="28"/>
      <c r="K20" s="34"/>
      <c r="L20" s="28"/>
      <c r="M20" s="28"/>
      <c r="N20" s="28"/>
      <c r="O20" s="28"/>
      <c r="P20" s="28"/>
      <c r="Q20" s="42"/>
    </row>
    <row r="21" spans="1:17" ht="16.5" customHeight="1" x14ac:dyDescent="0.25">
      <c r="A21" s="113" t="s">
        <v>26</v>
      </c>
      <c r="B21" s="113"/>
      <c r="C21" s="113"/>
      <c r="D21" s="113"/>
      <c r="E21" s="113"/>
      <c r="F21" s="113"/>
      <c r="G21" s="113"/>
      <c r="H21" s="113"/>
      <c r="I21" s="8">
        <f>SUM(I13,I16,I20)</f>
        <v>0</v>
      </c>
      <c r="J21" s="2"/>
      <c r="K21" s="10"/>
      <c r="L21" s="2"/>
      <c r="M21" s="2"/>
      <c r="N21" s="2"/>
      <c r="O21" s="2"/>
      <c r="P21" s="2"/>
      <c r="Q21" s="17"/>
    </row>
    <row r="22" spans="1:17" s="19" customFormat="1" ht="16.5" customHeight="1" x14ac:dyDescent="0.25">
      <c r="A22" s="22">
        <v>2</v>
      </c>
      <c r="B22" s="22"/>
      <c r="C22" s="22"/>
      <c r="D22" s="115" t="s">
        <v>33</v>
      </c>
      <c r="E22" s="115"/>
      <c r="F22" s="115"/>
      <c r="G22" s="115"/>
      <c r="H22" s="115"/>
      <c r="I22" s="115"/>
      <c r="J22" s="20"/>
      <c r="K22" s="23"/>
      <c r="L22" s="20"/>
      <c r="M22" s="20"/>
      <c r="N22" s="20"/>
      <c r="O22" s="20"/>
      <c r="P22" s="20"/>
      <c r="Q22" s="24"/>
    </row>
    <row r="23" spans="1:17" s="27" customFormat="1" ht="25.5" customHeight="1" x14ac:dyDescent="0.25">
      <c r="A23" s="41" t="s">
        <v>28</v>
      </c>
      <c r="B23" s="74" t="s">
        <v>229</v>
      </c>
      <c r="C23" s="49" t="s">
        <v>232</v>
      </c>
      <c r="D23" s="35" t="s">
        <v>81</v>
      </c>
      <c r="E23" s="40">
        <f>'Plan. Orçamentária - Mem. Cálc.'!J43</f>
        <v>318.835532474422</v>
      </c>
      <c r="F23" s="31" t="s">
        <v>29</v>
      </c>
      <c r="G23" s="30"/>
      <c r="H23" s="30">
        <f t="shared" ref="H23:H41" si="2">(G23+(G23*$H$6))</f>
        <v>0</v>
      </c>
      <c r="I23" s="30">
        <f t="shared" ref="I23:I41" si="3">E23*H23</f>
        <v>0</v>
      </c>
      <c r="J23" s="28"/>
      <c r="K23" s="34"/>
      <c r="L23" s="28"/>
      <c r="M23" s="28"/>
      <c r="N23" s="28"/>
      <c r="O23" s="28"/>
      <c r="P23" s="28"/>
      <c r="Q23" s="42"/>
    </row>
    <row r="24" spans="1:17" s="27" customFormat="1" ht="25.5" customHeight="1" x14ac:dyDescent="0.25">
      <c r="A24" s="61" t="s">
        <v>34</v>
      </c>
      <c r="B24" s="74" t="s">
        <v>230</v>
      </c>
      <c r="C24" s="49" t="s">
        <v>232</v>
      </c>
      <c r="D24" s="60" t="s">
        <v>89</v>
      </c>
      <c r="E24" s="40">
        <f>'Plan. Orçamentária - Mem. Cálc.'!J47</f>
        <v>318.835532474422</v>
      </c>
      <c r="F24" s="31" t="s">
        <v>29</v>
      </c>
      <c r="G24" s="30"/>
      <c r="H24" s="30">
        <f t="shared" si="2"/>
        <v>0</v>
      </c>
      <c r="I24" s="30">
        <f t="shared" si="3"/>
        <v>0</v>
      </c>
      <c r="J24" s="28"/>
      <c r="K24" s="34"/>
      <c r="L24" s="28"/>
      <c r="M24" s="28"/>
      <c r="N24" s="28"/>
      <c r="O24" s="28"/>
      <c r="P24" s="28"/>
      <c r="Q24" s="42"/>
    </row>
    <row r="25" spans="1:17" s="57" customFormat="1" ht="25.5" customHeight="1" x14ac:dyDescent="0.25">
      <c r="A25" s="61" t="s">
        <v>35</v>
      </c>
      <c r="B25" s="74" t="s">
        <v>228</v>
      </c>
      <c r="C25" s="49" t="s">
        <v>232</v>
      </c>
      <c r="D25" s="60" t="s">
        <v>122</v>
      </c>
      <c r="E25" s="52">
        <f>'Plan. Orçamentária - Mem. Cálc.'!J59</f>
        <v>320.8171062914231</v>
      </c>
      <c r="F25" s="58" t="s">
        <v>29</v>
      </c>
      <c r="G25" s="30"/>
      <c r="H25" s="30">
        <f t="shared" si="2"/>
        <v>0</v>
      </c>
      <c r="I25" s="30">
        <f t="shared" si="3"/>
        <v>0</v>
      </c>
      <c r="J25" s="28"/>
      <c r="K25" s="34"/>
      <c r="L25" s="28"/>
      <c r="M25" s="28"/>
      <c r="N25" s="28"/>
      <c r="O25" s="28"/>
      <c r="P25" s="28"/>
      <c r="Q25" s="42"/>
    </row>
    <row r="26" spans="1:17" s="27" customFormat="1" ht="25.5" customHeight="1" x14ac:dyDescent="0.25">
      <c r="A26" s="61" t="s">
        <v>36</v>
      </c>
      <c r="B26" s="32">
        <v>94219</v>
      </c>
      <c r="C26" s="49" t="s">
        <v>233</v>
      </c>
      <c r="D26" s="35" t="s">
        <v>98</v>
      </c>
      <c r="E26" s="40">
        <f>'Plan. Orçamentária - Mem. Cálc.'!J69</f>
        <v>62.361184485850629</v>
      </c>
      <c r="F26" s="31" t="s">
        <v>30</v>
      </c>
      <c r="G26" s="30"/>
      <c r="H26" s="30">
        <f t="shared" si="2"/>
        <v>0</v>
      </c>
      <c r="I26" s="30">
        <f t="shared" si="3"/>
        <v>0</v>
      </c>
      <c r="J26" s="28"/>
      <c r="K26" s="34"/>
      <c r="L26" s="28"/>
      <c r="M26" s="28"/>
      <c r="N26" s="28"/>
      <c r="O26" s="28"/>
      <c r="P26" s="28"/>
      <c r="Q26" s="42"/>
    </row>
    <row r="27" spans="1:17" s="57" customFormat="1" ht="25.5" customHeight="1" x14ac:dyDescent="0.25">
      <c r="A27" s="61" t="s">
        <v>37</v>
      </c>
      <c r="B27" s="65" t="s">
        <v>112</v>
      </c>
      <c r="C27" s="49" t="s">
        <v>113</v>
      </c>
      <c r="D27" s="60" t="s">
        <v>215</v>
      </c>
      <c r="E27" s="52">
        <f>'Plan. Orçamentária - Mem. Cálc.'!J73</f>
        <v>4.6146154769384626</v>
      </c>
      <c r="F27" s="58" t="s">
        <v>30</v>
      </c>
      <c r="G27" s="30"/>
      <c r="H27" s="30">
        <f t="shared" si="2"/>
        <v>0</v>
      </c>
      <c r="I27" s="30">
        <f t="shared" si="3"/>
        <v>0</v>
      </c>
      <c r="J27" s="28"/>
      <c r="K27" s="34"/>
      <c r="L27" s="28"/>
      <c r="M27" s="28"/>
      <c r="N27" s="28"/>
      <c r="O27" s="28"/>
      <c r="P27" s="28"/>
      <c r="Q27" s="42"/>
    </row>
    <row r="28" spans="1:17" s="27" customFormat="1" ht="25.5" customHeight="1" x14ac:dyDescent="0.25">
      <c r="A28" s="61" t="s">
        <v>38</v>
      </c>
      <c r="B28" s="74" t="s">
        <v>231</v>
      </c>
      <c r="C28" s="49" t="s">
        <v>232</v>
      </c>
      <c r="D28" s="35" t="s">
        <v>31</v>
      </c>
      <c r="E28" s="40">
        <f>'Plan. Orçamentária - Mem. Cálc.'!J77</f>
        <v>4.6146154769384626</v>
      </c>
      <c r="F28" s="31" t="s">
        <v>30</v>
      </c>
      <c r="G28" s="30"/>
      <c r="H28" s="30">
        <f t="shared" si="2"/>
        <v>0</v>
      </c>
      <c r="I28" s="30">
        <f t="shared" si="3"/>
        <v>0</v>
      </c>
      <c r="J28" s="28"/>
      <c r="K28" s="34"/>
      <c r="L28" s="28"/>
      <c r="M28" s="28"/>
      <c r="N28" s="28"/>
      <c r="O28" s="28"/>
      <c r="P28" s="28"/>
      <c r="Q28" s="42"/>
    </row>
    <row r="29" spans="1:17" s="27" customFormat="1" ht="25.5" customHeight="1" x14ac:dyDescent="0.25">
      <c r="A29" s="61" t="s">
        <v>39</v>
      </c>
      <c r="B29" s="59" t="s">
        <v>32</v>
      </c>
      <c r="C29" s="49" t="s">
        <v>232</v>
      </c>
      <c r="D29" s="60" t="s">
        <v>205</v>
      </c>
      <c r="E29" s="52">
        <f>'Plan. Orçamentária - Mem. Cálc.'!J84</f>
        <v>84.87</v>
      </c>
      <c r="F29" s="31" t="s">
        <v>30</v>
      </c>
      <c r="G29" s="30"/>
      <c r="H29" s="30">
        <f t="shared" si="2"/>
        <v>0</v>
      </c>
      <c r="I29" s="30">
        <f t="shared" si="3"/>
        <v>0</v>
      </c>
      <c r="J29" s="28"/>
      <c r="K29" s="34"/>
      <c r="L29" s="28"/>
      <c r="M29" s="28"/>
      <c r="N29" s="28"/>
      <c r="O29" s="28"/>
      <c r="P29" s="28"/>
      <c r="Q29" s="42"/>
    </row>
    <row r="30" spans="1:17" s="27" customFormat="1" ht="25.5" customHeight="1" x14ac:dyDescent="0.25">
      <c r="A30" s="61" t="s">
        <v>40</v>
      </c>
      <c r="B30" s="32">
        <v>92542</v>
      </c>
      <c r="C30" s="49" t="s">
        <v>233</v>
      </c>
      <c r="D30" s="35" t="s">
        <v>82</v>
      </c>
      <c r="E30" s="52">
        <f>'Plan. Orçamentária - Mem. Cálc.'!J88</f>
        <v>320.8171062914231</v>
      </c>
      <c r="F30" s="58" t="s">
        <v>29</v>
      </c>
      <c r="G30" s="30"/>
      <c r="H30" s="30">
        <f t="shared" si="2"/>
        <v>0</v>
      </c>
      <c r="I30" s="30">
        <f t="shared" si="3"/>
        <v>0</v>
      </c>
      <c r="J30" s="28"/>
      <c r="K30" s="34"/>
      <c r="L30" s="28"/>
      <c r="M30" s="28"/>
      <c r="N30" s="28"/>
      <c r="O30" s="28"/>
      <c r="P30" s="28"/>
      <c r="Q30" s="42"/>
    </row>
    <row r="31" spans="1:17" s="57" customFormat="1" ht="25.5" customHeight="1" x14ac:dyDescent="0.25">
      <c r="A31" s="61" t="s">
        <v>41</v>
      </c>
      <c r="B31" s="59">
        <v>92262</v>
      </c>
      <c r="C31" s="49" t="s">
        <v>233</v>
      </c>
      <c r="D31" s="60" t="s">
        <v>83</v>
      </c>
      <c r="E31" s="52">
        <f>'Plan. Orçamentária - Mem. Cálc.'!J94</f>
        <v>4</v>
      </c>
      <c r="F31" s="58" t="s">
        <v>24</v>
      </c>
      <c r="G31" s="30"/>
      <c r="H31" s="30">
        <f t="shared" si="2"/>
        <v>0</v>
      </c>
      <c r="I31" s="30">
        <f t="shared" si="3"/>
        <v>0</v>
      </c>
      <c r="J31" s="28"/>
      <c r="K31" s="34"/>
      <c r="L31" s="28"/>
      <c r="M31" s="28"/>
      <c r="N31" s="28"/>
      <c r="O31" s="28"/>
      <c r="P31" s="28"/>
      <c r="Q31" s="42"/>
    </row>
    <row r="32" spans="1:17" s="57" customFormat="1" ht="25.5" customHeight="1" x14ac:dyDescent="0.25">
      <c r="A32" s="61" t="s">
        <v>42</v>
      </c>
      <c r="B32" s="59" t="s">
        <v>136</v>
      </c>
      <c r="C32" s="49" t="s">
        <v>113</v>
      </c>
      <c r="D32" s="60" t="s">
        <v>114</v>
      </c>
      <c r="E32" s="52">
        <f>'Plan. Orçamentária - Mem. Cálc.'!J101</f>
        <v>50.921999999999997</v>
      </c>
      <c r="F32" s="58" t="s">
        <v>29</v>
      </c>
      <c r="G32" s="30"/>
      <c r="H32" s="30">
        <f t="shared" si="2"/>
        <v>0</v>
      </c>
      <c r="I32" s="30">
        <f t="shared" si="3"/>
        <v>0</v>
      </c>
      <c r="J32" s="28"/>
      <c r="K32" s="34"/>
      <c r="L32" s="28"/>
      <c r="M32" s="28"/>
      <c r="N32" s="28"/>
      <c r="O32" s="28"/>
      <c r="P32" s="28"/>
      <c r="Q32" s="42"/>
    </row>
    <row r="33" spans="1:17" s="57" customFormat="1" ht="25.5" customHeight="1" x14ac:dyDescent="0.25">
      <c r="A33" s="61" t="s">
        <v>115</v>
      </c>
      <c r="B33" s="65" t="s">
        <v>234</v>
      </c>
      <c r="C33" s="49" t="s">
        <v>232</v>
      </c>
      <c r="D33" s="60" t="s">
        <v>116</v>
      </c>
      <c r="E33" s="52">
        <f>'Plan. Orçamentária - Mem. Cálc.'!J105</f>
        <v>17.100000000000001</v>
      </c>
      <c r="F33" s="58" t="s">
        <v>30</v>
      </c>
      <c r="G33" s="30"/>
      <c r="H33" s="30">
        <f t="shared" si="2"/>
        <v>0</v>
      </c>
      <c r="I33" s="30">
        <f t="shared" si="3"/>
        <v>0</v>
      </c>
      <c r="J33" s="28"/>
      <c r="K33" s="34"/>
      <c r="L33" s="28"/>
      <c r="M33" s="28"/>
      <c r="N33" s="28"/>
      <c r="O33" s="28"/>
      <c r="P33" s="28"/>
      <c r="Q33" s="42"/>
    </row>
    <row r="34" spans="1:17" s="57" customFormat="1" ht="25.5" customHeight="1" x14ac:dyDescent="0.25">
      <c r="A34" s="61" t="s">
        <v>120</v>
      </c>
      <c r="B34" s="65" t="s">
        <v>148</v>
      </c>
      <c r="C34" s="49" t="s">
        <v>113</v>
      </c>
      <c r="D34" s="60" t="s">
        <v>149</v>
      </c>
      <c r="E34" s="52">
        <f>'Plan. Orçamentária - Mem. Cálc.'!J109</f>
        <v>60</v>
      </c>
      <c r="F34" s="73" t="s">
        <v>24</v>
      </c>
      <c r="G34" s="30"/>
      <c r="H34" s="30">
        <f t="shared" si="2"/>
        <v>0</v>
      </c>
      <c r="I34" s="30">
        <f t="shared" si="3"/>
        <v>0</v>
      </c>
      <c r="J34" s="28"/>
      <c r="K34" s="34"/>
      <c r="L34" s="28"/>
      <c r="M34" s="28"/>
      <c r="N34" s="28"/>
      <c r="O34" s="28"/>
      <c r="P34" s="28"/>
      <c r="Q34" s="42"/>
    </row>
    <row r="35" spans="1:17" s="57" customFormat="1" ht="25.5" customHeight="1" x14ac:dyDescent="0.25">
      <c r="A35" s="61" t="s">
        <v>134</v>
      </c>
      <c r="B35" s="65" t="s">
        <v>235</v>
      </c>
      <c r="C35" s="49" t="s">
        <v>232</v>
      </c>
      <c r="D35" s="60" t="s">
        <v>119</v>
      </c>
      <c r="E35" s="52">
        <f>'Plan. Orçamentária - Mem. Cálc.'!J114</f>
        <v>108</v>
      </c>
      <c r="F35" s="58" t="s">
        <v>30</v>
      </c>
      <c r="G35" s="30"/>
      <c r="H35" s="30">
        <f t="shared" si="2"/>
        <v>0</v>
      </c>
      <c r="I35" s="30">
        <f t="shared" si="3"/>
        <v>0</v>
      </c>
      <c r="J35" s="28"/>
      <c r="K35" s="34"/>
      <c r="L35" s="28"/>
      <c r="M35" s="28"/>
      <c r="N35" s="28"/>
      <c r="O35" s="28"/>
      <c r="P35" s="28"/>
      <c r="Q35" s="42"/>
    </row>
    <row r="36" spans="1:17" s="57" customFormat="1" ht="25.5" customHeight="1" x14ac:dyDescent="0.25">
      <c r="A36" s="61" t="s">
        <v>135</v>
      </c>
      <c r="B36" s="65" t="s">
        <v>236</v>
      </c>
      <c r="C36" s="49" t="s">
        <v>232</v>
      </c>
      <c r="D36" s="60" t="s">
        <v>132</v>
      </c>
      <c r="E36" s="52">
        <f>'Plan. Orçamentária - Mem. Cálc.'!J119</f>
        <v>5.9300940970611933</v>
      </c>
      <c r="F36" s="58" t="s">
        <v>30</v>
      </c>
      <c r="G36" s="30"/>
      <c r="H36" s="30">
        <f t="shared" si="2"/>
        <v>0</v>
      </c>
      <c r="I36" s="30">
        <f t="shared" si="3"/>
        <v>0</v>
      </c>
      <c r="J36" s="28"/>
      <c r="K36" s="34"/>
      <c r="L36" s="28"/>
      <c r="M36" s="28"/>
      <c r="N36" s="28"/>
      <c r="O36" s="28"/>
      <c r="P36" s="28"/>
      <c r="Q36" s="42"/>
    </row>
    <row r="37" spans="1:17" s="57" customFormat="1" ht="25.5" customHeight="1" x14ac:dyDescent="0.25">
      <c r="A37" s="61" t="s">
        <v>137</v>
      </c>
      <c r="B37" s="65" t="s">
        <v>240</v>
      </c>
      <c r="C37" s="49" t="s">
        <v>232</v>
      </c>
      <c r="D37" s="60" t="s">
        <v>160</v>
      </c>
      <c r="E37" s="52">
        <f>'Plan. Orçamentária - Mem. Cálc.'!J123</f>
        <v>320.8171062914231</v>
      </c>
      <c r="F37" s="73" t="s">
        <v>29</v>
      </c>
      <c r="G37" s="30"/>
      <c r="H37" s="30">
        <f t="shared" si="2"/>
        <v>0</v>
      </c>
      <c r="I37" s="30">
        <f t="shared" si="3"/>
        <v>0</v>
      </c>
      <c r="J37" s="28"/>
      <c r="K37" s="34"/>
      <c r="L37" s="28"/>
      <c r="M37" s="28"/>
      <c r="N37" s="28"/>
      <c r="O37" s="28"/>
      <c r="P37" s="28"/>
      <c r="Q37" s="42"/>
    </row>
    <row r="38" spans="1:17" s="57" customFormat="1" ht="25.5" customHeight="1" x14ac:dyDescent="0.25">
      <c r="A38" s="61" t="s">
        <v>138</v>
      </c>
      <c r="B38" s="65" t="s">
        <v>214</v>
      </c>
      <c r="C38" s="49" t="s">
        <v>113</v>
      </c>
      <c r="D38" s="60" t="s">
        <v>133</v>
      </c>
      <c r="E38" s="52">
        <f>'Plan. Orçamentária - Mem. Cálc.'!J127</f>
        <v>320.8171062914231</v>
      </c>
      <c r="F38" s="58" t="s">
        <v>29</v>
      </c>
      <c r="G38" s="30"/>
      <c r="H38" s="30">
        <f t="shared" si="2"/>
        <v>0</v>
      </c>
      <c r="I38" s="30">
        <f t="shared" si="3"/>
        <v>0</v>
      </c>
      <c r="J38" s="28"/>
      <c r="K38" s="34"/>
      <c r="L38" s="28"/>
      <c r="M38" s="28"/>
      <c r="N38" s="28"/>
      <c r="O38" s="28"/>
      <c r="P38" s="28"/>
      <c r="Q38" s="42"/>
    </row>
    <row r="39" spans="1:17" s="57" customFormat="1" ht="25.5" customHeight="1" x14ac:dyDescent="0.25">
      <c r="A39" s="61" t="s">
        <v>139</v>
      </c>
      <c r="B39" s="74" t="s">
        <v>143</v>
      </c>
      <c r="C39" s="49" t="s">
        <v>232</v>
      </c>
      <c r="D39" s="70" t="s">
        <v>141</v>
      </c>
      <c r="E39" s="52">
        <f>'Plan. Orçamentária - Mem. Cálc.'!J131</f>
        <v>711.84960000000012</v>
      </c>
      <c r="F39" s="58" t="s">
        <v>106</v>
      </c>
      <c r="G39" s="30"/>
      <c r="H39" s="30">
        <f t="shared" si="2"/>
        <v>0</v>
      </c>
      <c r="I39" s="30">
        <f t="shared" si="3"/>
        <v>0</v>
      </c>
      <c r="J39" s="28"/>
      <c r="K39" s="34"/>
      <c r="L39" s="28"/>
      <c r="M39" s="28"/>
      <c r="N39" s="28"/>
      <c r="O39" s="28"/>
      <c r="P39" s="28"/>
      <c r="Q39" s="42"/>
    </row>
    <row r="40" spans="1:17" s="57" customFormat="1" ht="25.5" customHeight="1" x14ac:dyDescent="0.25">
      <c r="A40" s="61" t="s">
        <v>140</v>
      </c>
      <c r="B40" s="65" t="s">
        <v>64</v>
      </c>
      <c r="C40" s="49" t="s">
        <v>232</v>
      </c>
      <c r="D40" s="70" t="s">
        <v>142</v>
      </c>
      <c r="E40" s="52">
        <f>'Plan. Orçamentária - Mem. Cálc.'!J135</f>
        <v>92.448000000000008</v>
      </c>
      <c r="F40" s="58" t="s">
        <v>29</v>
      </c>
      <c r="G40" s="30"/>
      <c r="H40" s="30">
        <f t="shared" si="2"/>
        <v>0</v>
      </c>
      <c r="I40" s="30">
        <f t="shared" si="3"/>
        <v>0</v>
      </c>
      <c r="J40" s="28"/>
      <c r="K40" s="34"/>
      <c r="L40" s="28"/>
      <c r="M40" s="28"/>
      <c r="N40" s="28"/>
      <c r="O40" s="28"/>
      <c r="P40" s="28"/>
      <c r="Q40" s="42"/>
    </row>
    <row r="41" spans="1:17" s="57" customFormat="1" ht="25.5" customHeight="1" x14ac:dyDescent="0.25">
      <c r="A41" s="61" t="s">
        <v>147</v>
      </c>
      <c r="B41" s="65" t="s">
        <v>237</v>
      </c>
      <c r="C41" s="49" t="s">
        <v>232</v>
      </c>
      <c r="D41" s="72" t="s">
        <v>144</v>
      </c>
      <c r="E41" s="52">
        <f>'Plan. Orçamentária - Mem. Cálc.'!J139</f>
        <v>7.1737994806744947</v>
      </c>
      <c r="F41" s="58" t="s">
        <v>106</v>
      </c>
      <c r="G41" s="30"/>
      <c r="H41" s="30">
        <f t="shared" si="2"/>
        <v>0</v>
      </c>
      <c r="I41" s="30">
        <f t="shared" si="3"/>
        <v>0</v>
      </c>
      <c r="J41" s="28"/>
      <c r="K41" s="34"/>
      <c r="L41" s="28"/>
      <c r="M41" s="28"/>
      <c r="N41" s="28"/>
      <c r="O41" s="28"/>
      <c r="P41" s="28"/>
      <c r="Q41" s="42"/>
    </row>
    <row r="42" spans="1:17" s="57" customFormat="1" ht="16.5" customHeight="1" x14ac:dyDescent="0.25">
      <c r="A42" s="113" t="s">
        <v>43</v>
      </c>
      <c r="B42" s="113"/>
      <c r="C42" s="113"/>
      <c r="D42" s="113"/>
      <c r="E42" s="113"/>
      <c r="F42" s="113"/>
      <c r="G42" s="113"/>
      <c r="H42" s="113"/>
      <c r="I42" s="26">
        <f>SUM(I23:I41)</f>
        <v>0</v>
      </c>
      <c r="J42" s="28"/>
      <c r="K42" s="34"/>
      <c r="L42" s="28"/>
      <c r="M42" s="28"/>
      <c r="N42" s="28"/>
      <c r="O42" s="28"/>
      <c r="P42" s="28"/>
      <c r="Q42" s="42"/>
    </row>
    <row r="43" spans="1:17" s="57" customFormat="1" ht="16.5" customHeight="1" x14ac:dyDescent="0.25">
      <c r="A43" s="51">
        <v>3</v>
      </c>
      <c r="B43" s="51"/>
      <c r="C43" s="51"/>
      <c r="D43" s="115" t="s">
        <v>201</v>
      </c>
      <c r="E43" s="115"/>
      <c r="F43" s="115"/>
      <c r="G43" s="115"/>
      <c r="H43" s="115"/>
      <c r="I43" s="115"/>
      <c r="J43" s="28"/>
      <c r="K43" s="34"/>
      <c r="L43" s="28"/>
      <c r="M43" s="28"/>
      <c r="N43" s="28"/>
      <c r="O43" s="28"/>
      <c r="P43" s="28"/>
      <c r="Q43" s="42"/>
    </row>
    <row r="44" spans="1:17" s="57" customFormat="1" ht="25.5" customHeight="1" x14ac:dyDescent="0.25">
      <c r="A44" s="61" t="s">
        <v>202</v>
      </c>
      <c r="B44" s="65" t="s">
        <v>239</v>
      </c>
      <c r="C44" s="49" t="s">
        <v>232</v>
      </c>
      <c r="D44" s="60" t="s">
        <v>145</v>
      </c>
      <c r="E44" s="52">
        <f>'Plan. Orçamentária - Mem. Cálc.'!J144</f>
        <v>3</v>
      </c>
      <c r="F44" s="58" t="s">
        <v>125</v>
      </c>
      <c r="G44" s="30"/>
      <c r="H44" s="30">
        <f t="shared" ref="H44:H45" si="4">(G44+(G44*$H$6))</f>
        <v>0</v>
      </c>
      <c r="I44" s="30">
        <f t="shared" ref="I44:I45" si="5">E44*H44</f>
        <v>0</v>
      </c>
      <c r="J44" s="28"/>
      <c r="K44" s="34"/>
      <c r="L44" s="28"/>
      <c r="M44" s="28"/>
      <c r="N44" s="28"/>
      <c r="O44" s="28"/>
      <c r="P44" s="28"/>
      <c r="Q44" s="42"/>
    </row>
    <row r="45" spans="1:17" s="57" customFormat="1" ht="25.5" customHeight="1" x14ac:dyDescent="0.25">
      <c r="A45" s="61" t="s">
        <v>203</v>
      </c>
      <c r="B45" s="65" t="s">
        <v>238</v>
      </c>
      <c r="C45" s="49" t="s">
        <v>232</v>
      </c>
      <c r="D45" s="60" t="s">
        <v>146</v>
      </c>
      <c r="E45" s="52">
        <f>'Plan. Orçamentária - Mem. Cálc.'!J148</f>
        <v>303.16000000000003</v>
      </c>
      <c r="F45" s="73" t="s">
        <v>29</v>
      </c>
      <c r="G45" s="30"/>
      <c r="H45" s="30">
        <f t="shared" si="4"/>
        <v>0</v>
      </c>
      <c r="I45" s="30">
        <f t="shared" si="5"/>
        <v>0</v>
      </c>
      <c r="J45" s="28"/>
      <c r="K45" s="34"/>
      <c r="L45" s="28"/>
      <c r="M45" s="28"/>
      <c r="N45" s="28"/>
      <c r="O45" s="28"/>
      <c r="P45" s="28"/>
      <c r="Q45" s="42"/>
    </row>
    <row r="46" spans="1:17" s="19" customFormat="1" ht="16.5" customHeight="1" x14ac:dyDescent="0.25">
      <c r="A46" s="113" t="s">
        <v>204</v>
      </c>
      <c r="B46" s="113"/>
      <c r="C46" s="113"/>
      <c r="D46" s="113"/>
      <c r="E46" s="113"/>
      <c r="F46" s="113"/>
      <c r="G46" s="113"/>
      <c r="H46" s="113"/>
      <c r="I46" s="21">
        <f>SUM(I44:I45)</f>
        <v>0</v>
      </c>
      <c r="J46" s="20"/>
      <c r="K46" s="23"/>
      <c r="L46" s="20"/>
      <c r="M46" s="20"/>
      <c r="N46" s="20"/>
      <c r="O46" s="20"/>
      <c r="P46" s="20"/>
      <c r="Q46" s="24"/>
    </row>
    <row r="47" spans="1:17" ht="16.5" customHeight="1" x14ac:dyDescent="0.25">
      <c r="A47" s="114" t="s">
        <v>66</v>
      </c>
      <c r="B47" s="114"/>
      <c r="C47" s="114"/>
      <c r="D47" s="114"/>
      <c r="E47" s="114"/>
      <c r="F47" s="114"/>
      <c r="G47" s="114"/>
      <c r="H47" s="114"/>
      <c r="I47" s="48">
        <f>SUM(I21,I42,I46)</f>
        <v>0</v>
      </c>
    </row>
    <row r="48" spans="1:17" x14ac:dyDescent="0.25">
      <c r="F48" s="56"/>
    </row>
    <row r="49" spans="6:6" x14ac:dyDescent="0.25">
      <c r="F49" s="56"/>
    </row>
  </sheetData>
  <mergeCells count="22">
    <mergeCell ref="A8:I8"/>
    <mergeCell ref="D17:I17"/>
    <mergeCell ref="A20:H20"/>
    <mergeCell ref="D43:I43"/>
    <mergeCell ref="A42:H42"/>
    <mergeCell ref="D22:I22"/>
    <mergeCell ref="C6:F7"/>
    <mergeCell ref="A1:I3"/>
    <mergeCell ref="A4:I4"/>
    <mergeCell ref="A5:I5"/>
    <mergeCell ref="A6:B7"/>
    <mergeCell ref="G6:G7"/>
    <mergeCell ref="H6:H7"/>
    <mergeCell ref="I6:I7"/>
    <mergeCell ref="A46:H46"/>
    <mergeCell ref="A47:H47"/>
    <mergeCell ref="D10:I10"/>
    <mergeCell ref="D11:I11"/>
    <mergeCell ref="A13:H13"/>
    <mergeCell ref="D14:I14"/>
    <mergeCell ref="A16:H16"/>
    <mergeCell ref="A21:H21"/>
  </mergeCells>
  <pageMargins left="0.511811024" right="0.511811024" top="0.78740157499999996" bottom="0.78740157499999996" header="0.31496062000000002" footer="0.31496062000000002"/>
  <pageSetup paperSize="9" scale="68" fitToHeight="0" orientation="landscape" r:id="rId1"/>
  <rowBreaks count="1" manualBreakCount="1">
    <brk id="33" max="8"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view="pageBreakPreview" topLeftCell="A106" zoomScaleNormal="100" zoomScaleSheetLayoutView="100" workbookViewId="0">
      <selection activeCell="I147" sqref="I147"/>
    </sheetView>
  </sheetViews>
  <sheetFormatPr defaultRowHeight="15" x14ac:dyDescent="0.25"/>
  <cols>
    <col min="1" max="1" width="14.7109375" customWidth="1"/>
    <col min="2" max="2" width="31.5703125" customWidth="1"/>
    <col min="3" max="10" width="14.7109375" customWidth="1"/>
  </cols>
  <sheetData>
    <row r="1" spans="1:10" x14ac:dyDescent="0.25">
      <c r="A1" s="149" t="s">
        <v>0</v>
      </c>
      <c r="B1" s="149"/>
      <c r="C1" s="149"/>
      <c r="D1" s="149"/>
      <c r="E1" s="149"/>
      <c r="F1" s="149"/>
      <c r="G1" s="149"/>
      <c r="H1" s="149"/>
      <c r="I1" s="149"/>
      <c r="J1" s="149"/>
    </row>
    <row r="2" spans="1:10" x14ac:dyDescent="0.25">
      <c r="A2" s="149"/>
      <c r="B2" s="149"/>
      <c r="C2" s="149"/>
      <c r="D2" s="149"/>
      <c r="E2" s="149"/>
      <c r="F2" s="149"/>
      <c r="G2" s="149"/>
      <c r="H2" s="149"/>
      <c r="I2" s="149"/>
      <c r="J2" s="149"/>
    </row>
    <row r="3" spans="1:10" x14ac:dyDescent="0.25">
      <c r="A3" s="149"/>
      <c r="B3" s="149"/>
      <c r="C3" s="149"/>
      <c r="D3" s="149"/>
      <c r="E3" s="149"/>
      <c r="F3" s="149"/>
      <c r="G3" s="149"/>
      <c r="H3" s="149"/>
      <c r="I3" s="149"/>
      <c r="J3" s="149"/>
    </row>
    <row r="4" spans="1:10" ht="16.5" customHeight="1" x14ac:dyDescent="0.25">
      <c r="A4" s="123" t="s">
        <v>1</v>
      </c>
      <c r="B4" s="123"/>
      <c r="C4" s="123"/>
      <c r="D4" s="123"/>
      <c r="E4" s="123"/>
      <c r="F4" s="123"/>
      <c r="G4" s="123"/>
      <c r="H4" s="123"/>
      <c r="I4" s="123"/>
      <c r="J4" s="123"/>
    </row>
    <row r="5" spans="1:10" x14ac:dyDescent="0.25">
      <c r="A5" s="150" t="s">
        <v>2</v>
      </c>
      <c r="B5" s="150"/>
      <c r="C5" s="150"/>
      <c r="D5" s="150"/>
      <c r="E5" s="150"/>
      <c r="F5" s="150"/>
      <c r="G5" s="150"/>
      <c r="H5" s="150"/>
      <c r="I5" s="150"/>
      <c r="J5" s="150"/>
    </row>
    <row r="6" spans="1:10" x14ac:dyDescent="0.25">
      <c r="A6" s="150" t="s">
        <v>3</v>
      </c>
      <c r="B6" s="151" t="s">
        <v>80</v>
      </c>
      <c r="C6" s="151"/>
      <c r="D6" s="151"/>
      <c r="E6" s="151"/>
      <c r="F6" s="151"/>
      <c r="G6" s="151"/>
      <c r="H6" s="151" t="s">
        <v>4</v>
      </c>
      <c r="I6" s="152">
        <v>0.31409999999999999</v>
      </c>
      <c r="J6" s="127">
        <v>44658</v>
      </c>
    </row>
    <row r="7" spans="1:10" x14ac:dyDescent="0.25">
      <c r="A7" s="150"/>
      <c r="B7" s="151"/>
      <c r="C7" s="151"/>
      <c r="D7" s="151"/>
      <c r="E7" s="151"/>
      <c r="F7" s="151"/>
      <c r="G7" s="151"/>
      <c r="H7" s="151"/>
      <c r="I7" s="150"/>
      <c r="J7" s="127"/>
    </row>
    <row r="8" spans="1:10" ht="16.5" customHeight="1" x14ac:dyDescent="0.25">
      <c r="A8" s="123" t="s">
        <v>67</v>
      </c>
      <c r="B8" s="123"/>
      <c r="C8" s="123"/>
      <c r="D8" s="123"/>
      <c r="E8" s="123"/>
      <c r="F8" s="123"/>
      <c r="G8" s="123"/>
      <c r="H8" s="123"/>
      <c r="I8" s="123"/>
      <c r="J8" s="123"/>
    </row>
    <row r="9" spans="1:10" ht="16.5" customHeight="1" x14ac:dyDescent="0.25">
      <c r="A9" s="51">
        <f>'Plan. Orçamentária'!A10</f>
        <v>1</v>
      </c>
      <c r="B9" s="115" t="str">
        <f>'Plan. Orçamentária'!D10</f>
        <v>MOBILIZAÇÃO, DESMOBILIZAÇÃO E CANTEIRO DE OBRAS</v>
      </c>
      <c r="C9" s="115"/>
      <c r="D9" s="115"/>
      <c r="E9" s="115"/>
      <c r="F9" s="115"/>
      <c r="G9" s="115"/>
      <c r="H9" s="115"/>
      <c r="I9" s="115"/>
      <c r="J9" s="115"/>
    </row>
    <row r="10" spans="1:10" ht="16.5" customHeight="1" x14ac:dyDescent="0.25">
      <c r="A10" s="51" t="str">
        <f>'Plan. Orçamentária'!A11</f>
        <v>1.1</v>
      </c>
      <c r="B10" s="115" t="str">
        <f>'Plan. Orçamentária'!D11</f>
        <v>MOBILIZAÇÃO E DESMOBILIZAÇÃO</v>
      </c>
      <c r="C10" s="115"/>
      <c r="D10" s="115"/>
      <c r="E10" s="115"/>
      <c r="F10" s="115"/>
      <c r="G10" s="115"/>
      <c r="H10" s="115"/>
      <c r="I10" s="115"/>
      <c r="J10" s="115"/>
    </row>
    <row r="11" spans="1:10" ht="16.5" customHeight="1" x14ac:dyDescent="0.25">
      <c r="A11" s="54" t="str">
        <f>'Plan. Orçamentária'!A12</f>
        <v>1.1.1</v>
      </c>
      <c r="B11" s="156" t="str">
        <f>'Plan. Orçamentária'!D12</f>
        <v>Mobilização e desmobilização de obra - para obras com o valor até R$1.000.000,00 - 0,5% do custo direto da obra</v>
      </c>
      <c r="C11" s="156"/>
      <c r="D11" s="156"/>
      <c r="E11" s="156"/>
      <c r="F11" s="156"/>
      <c r="G11" s="156"/>
      <c r="H11" s="156"/>
      <c r="I11" s="156"/>
      <c r="J11" s="156"/>
    </row>
    <row r="12" spans="1:10" x14ac:dyDescent="0.25">
      <c r="A12" s="129" t="s">
        <v>68</v>
      </c>
      <c r="B12" s="129"/>
      <c r="C12" s="129"/>
      <c r="D12" s="157" t="s">
        <v>69</v>
      </c>
      <c r="E12" s="157"/>
      <c r="F12" s="157" t="s">
        <v>70</v>
      </c>
      <c r="G12" s="157"/>
      <c r="H12" s="157" t="s">
        <v>79</v>
      </c>
      <c r="I12" s="157"/>
      <c r="J12" s="157"/>
    </row>
    <row r="13" spans="1:10" x14ac:dyDescent="0.25">
      <c r="A13" s="129"/>
      <c r="B13" s="129"/>
      <c r="C13" s="129"/>
      <c r="D13" s="157"/>
      <c r="E13" s="157"/>
      <c r="F13" s="157"/>
      <c r="G13" s="157"/>
      <c r="H13" s="157"/>
      <c r="I13" s="157"/>
      <c r="J13" s="157"/>
    </row>
    <row r="14" spans="1:10" x14ac:dyDescent="0.25">
      <c r="A14" s="129"/>
      <c r="B14" s="129"/>
      <c r="C14" s="129"/>
      <c r="D14" s="157"/>
      <c r="E14" s="157"/>
      <c r="F14" s="157"/>
      <c r="G14" s="157"/>
      <c r="H14" s="157"/>
      <c r="I14" s="157"/>
      <c r="J14" s="157"/>
    </row>
    <row r="15" spans="1:10" x14ac:dyDescent="0.25">
      <c r="A15" s="144">
        <v>0.5</v>
      </c>
      <c r="B15" s="144"/>
      <c r="C15" s="144"/>
      <c r="D15" s="145">
        <f>SUM('Plan. Orçamentária'!I16,'Plan. Orçamentária'!I20,'Plan. Orçamentária'!I42,'Plan. Orçamentária'!I46)</f>
        <v>0</v>
      </c>
      <c r="E15" s="145"/>
      <c r="F15" s="145">
        <f>D15-((D15*I6))</f>
        <v>0</v>
      </c>
      <c r="G15" s="145"/>
      <c r="H15" s="146">
        <f>(A15*F15)/100</f>
        <v>0</v>
      </c>
      <c r="I15" s="146"/>
      <c r="J15" s="146"/>
    </row>
    <row r="16" spans="1:10" x14ac:dyDescent="0.25">
      <c r="A16" s="137" t="str">
        <f>"TOTAL - "&amp;'Plan. Orçamentária'!F12</f>
        <v>TOTAL - VB</v>
      </c>
      <c r="B16" s="137"/>
      <c r="C16" s="137"/>
      <c r="D16" s="137"/>
      <c r="E16" s="137"/>
      <c r="F16" s="137"/>
      <c r="G16" s="137"/>
      <c r="H16" s="137"/>
      <c r="I16" s="137"/>
      <c r="J16" s="62">
        <f>SUM(H15)</f>
        <v>0</v>
      </c>
    </row>
    <row r="17" spans="1:10" ht="16.5" customHeight="1" x14ac:dyDescent="0.25">
      <c r="A17" s="51" t="str">
        <f>'Plan. Orçamentária'!A14</f>
        <v>1.2</v>
      </c>
      <c r="B17" s="115" t="str">
        <f>'Plan. Orçamentária'!D14</f>
        <v>CANTEIRO DE OBRAS</v>
      </c>
      <c r="C17" s="115"/>
      <c r="D17" s="115"/>
      <c r="E17" s="115"/>
      <c r="F17" s="115"/>
      <c r="G17" s="115"/>
      <c r="H17" s="115"/>
      <c r="I17" s="115"/>
      <c r="J17" s="115"/>
    </row>
    <row r="18" spans="1:10" ht="25.5" customHeight="1" x14ac:dyDescent="0.25">
      <c r="A18" s="54" t="str">
        <f>'Plan. Orçamentária'!A15</f>
        <v>1.2.1</v>
      </c>
      <c r="B18" s="128" t="str">
        <f>'Plan. Orçamentária'!D15</f>
        <v>Fornecimento e colocação de placa de obra em chapa galvanizada (3,00 x 1,50 m) - incluindo dispositivos de fixação, chapa galvanizada 0,26, estrutura metálica viga U 2" enrijecida com metalon 20 x 20, suporte em eucalipto autoclavado, conforme modelo da Prefeitura</v>
      </c>
      <c r="C18" s="128"/>
      <c r="D18" s="128"/>
      <c r="E18" s="128"/>
      <c r="F18" s="128"/>
      <c r="G18" s="128"/>
      <c r="H18" s="128"/>
      <c r="I18" s="128"/>
      <c r="J18" s="128"/>
    </row>
    <row r="19" spans="1:10" ht="16.5" customHeight="1" x14ac:dyDescent="0.25">
      <c r="A19" s="129" t="s">
        <v>68</v>
      </c>
      <c r="B19" s="129"/>
      <c r="C19" s="129"/>
      <c r="D19" s="51" t="s">
        <v>71</v>
      </c>
      <c r="E19" s="51" t="s">
        <v>72</v>
      </c>
      <c r="F19" s="51" t="s">
        <v>73</v>
      </c>
      <c r="G19" s="51" t="s">
        <v>74</v>
      </c>
      <c r="H19" s="51" t="s">
        <v>75</v>
      </c>
      <c r="I19" s="51" t="s">
        <v>76</v>
      </c>
      <c r="J19" s="51" t="s">
        <v>77</v>
      </c>
    </row>
    <row r="20" spans="1:10" ht="16.5" customHeight="1" x14ac:dyDescent="0.25">
      <c r="A20" s="130" t="s">
        <v>78</v>
      </c>
      <c r="B20" s="130"/>
      <c r="C20" s="130"/>
      <c r="D20" s="52"/>
      <c r="E20" s="52"/>
      <c r="F20" s="52"/>
      <c r="G20" s="52">
        <v>1</v>
      </c>
      <c r="H20" s="52"/>
      <c r="I20" s="52"/>
      <c r="J20" s="52">
        <f>PRODUCT(D20:H20)-I20</f>
        <v>1</v>
      </c>
    </row>
    <row r="21" spans="1:10" ht="16.5" customHeight="1" x14ac:dyDescent="0.25">
      <c r="A21" s="137" t="str">
        <f>"TOTAL - "&amp;'Plan. Orçamentária'!F15</f>
        <v>TOTAL - UN</v>
      </c>
      <c r="B21" s="137"/>
      <c r="C21" s="137"/>
      <c r="D21" s="137"/>
      <c r="E21" s="137"/>
      <c r="F21" s="137"/>
      <c r="G21" s="137"/>
      <c r="H21" s="137"/>
      <c r="I21" s="137"/>
      <c r="J21" s="53">
        <f>SUM(J20)</f>
        <v>1</v>
      </c>
    </row>
    <row r="22" spans="1:10" s="57" customFormat="1" ht="16.5" customHeight="1" x14ac:dyDescent="0.25">
      <c r="A22" s="51" t="str">
        <f>'Plan. Orçamentária'!A17</f>
        <v>1.3</v>
      </c>
      <c r="B22" s="115" t="str">
        <f>'Plan. Orçamentária'!D17</f>
        <v>ADMINISTRAÇÃO LOCAL</v>
      </c>
      <c r="C22" s="115"/>
      <c r="D22" s="115"/>
      <c r="E22" s="115"/>
      <c r="F22" s="115"/>
      <c r="G22" s="115"/>
      <c r="H22" s="115"/>
      <c r="I22" s="115"/>
      <c r="J22" s="115"/>
    </row>
    <row r="23" spans="1:10" s="57" customFormat="1" ht="25.5" customHeight="1" x14ac:dyDescent="0.25">
      <c r="A23" s="63" t="str">
        <f>'Plan. Orçamentária'!A18</f>
        <v>1.3.1</v>
      </c>
      <c r="B23" s="128" t="str">
        <f>'Plan. Orçamentária'!D18</f>
        <v>Engenheiro/Arquiteto Júnior</v>
      </c>
      <c r="C23" s="128"/>
      <c r="D23" s="128"/>
      <c r="E23" s="128"/>
      <c r="F23" s="128"/>
      <c r="G23" s="128"/>
      <c r="H23" s="128"/>
      <c r="I23" s="128"/>
      <c r="J23" s="128"/>
    </row>
    <row r="24" spans="1:10" s="57" customFormat="1" ht="16.5" customHeight="1" x14ac:dyDescent="0.25">
      <c r="A24" s="129" t="s">
        <v>68</v>
      </c>
      <c r="B24" s="129"/>
      <c r="C24" s="129"/>
      <c r="D24" s="51" t="s">
        <v>71</v>
      </c>
      <c r="E24" s="51" t="s">
        <v>72</v>
      </c>
      <c r="F24" s="51" t="s">
        <v>73</v>
      </c>
      <c r="G24" s="51" t="s">
        <v>74</v>
      </c>
      <c r="H24" s="51" t="s">
        <v>131</v>
      </c>
      <c r="I24" s="51" t="s">
        <v>76</v>
      </c>
      <c r="J24" s="51" t="s">
        <v>77</v>
      </c>
    </row>
    <row r="25" spans="1:10" s="57" customFormat="1" ht="16.5" customHeight="1" x14ac:dyDescent="0.25">
      <c r="A25" s="130" t="s">
        <v>78</v>
      </c>
      <c r="B25" s="130"/>
      <c r="C25" s="130"/>
      <c r="D25" s="52"/>
      <c r="E25" s="52"/>
      <c r="F25" s="52"/>
      <c r="G25" s="52">
        <f>(1*22)</f>
        <v>22</v>
      </c>
      <c r="H25" s="52">
        <v>3</v>
      </c>
      <c r="I25" s="52"/>
      <c r="J25" s="52">
        <f>PRODUCT(D25:H25)-I25</f>
        <v>66</v>
      </c>
    </row>
    <row r="26" spans="1:10" s="57" customFormat="1" ht="16.5" customHeight="1" x14ac:dyDescent="0.25">
      <c r="A26" s="137" t="str">
        <f>"TOTAL - "&amp;'Plan. Orçamentária'!F18</f>
        <v>TOTAL - H</v>
      </c>
      <c r="B26" s="137"/>
      <c r="C26" s="137"/>
      <c r="D26" s="137"/>
      <c r="E26" s="137"/>
      <c r="F26" s="137"/>
      <c r="G26" s="137"/>
      <c r="H26" s="137"/>
      <c r="I26" s="137"/>
      <c r="J26" s="62">
        <f>SUM(J25)</f>
        <v>66</v>
      </c>
    </row>
    <row r="27" spans="1:10" s="57" customFormat="1" ht="25.5" customHeight="1" x14ac:dyDescent="0.25">
      <c r="A27" s="63" t="str">
        <f>'Plan. Orçamentária'!A19</f>
        <v>1.3.2</v>
      </c>
      <c r="B27" s="128" t="str">
        <f>'Plan. Orçamentária'!D19</f>
        <v>Encarregado geral de obras com encargos complementares</v>
      </c>
      <c r="C27" s="128"/>
      <c r="D27" s="128"/>
      <c r="E27" s="128"/>
      <c r="F27" s="128"/>
      <c r="G27" s="128"/>
      <c r="H27" s="128"/>
      <c r="I27" s="128"/>
      <c r="J27" s="128"/>
    </row>
    <row r="28" spans="1:10" s="57" customFormat="1" ht="16.5" customHeight="1" x14ac:dyDescent="0.25">
      <c r="A28" s="129" t="s">
        <v>68</v>
      </c>
      <c r="B28" s="129"/>
      <c r="C28" s="129"/>
      <c r="D28" s="51" t="s">
        <v>71</v>
      </c>
      <c r="E28" s="51" t="s">
        <v>72</v>
      </c>
      <c r="F28" s="51" t="s">
        <v>73</v>
      </c>
      <c r="G28" s="51" t="s">
        <v>74</v>
      </c>
      <c r="H28" s="51" t="s">
        <v>75</v>
      </c>
      <c r="I28" s="51" t="s">
        <v>76</v>
      </c>
      <c r="J28" s="51" t="s">
        <v>77</v>
      </c>
    </row>
    <row r="29" spans="1:10" s="57" customFormat="1" ht="16.5" customHeight="1" x14ac:dyDescent="0.25">
      <c r="A29" s="130" t="s">
        <v>78</v>
      </c>
      <c r="B29" s="130"/>
      <c r="C29" s="130"/>
      <c r="D29" s="52"/>
      <c r="E29" s="52"/>
      <c r="F29" s="52"/>
      <c r="G29" s="52">
        <v>3</v>
      </c>
      <c r="H29" s="52"/>
      <c r="I29" s="52"/>
      <c r="J29" s="52">
        <f>PRODUCT(D29:H29)-I29</f>
        <v>3</v>
      </c>
    </row>
    <row r="30" spans="1:10" s="57" customFormat="1" ht="16.5" customHeight="1" x14ac:dyDescent="0.25">
      <c r="A30" s="137" t="str">
        <f>"TOTAL - "&amp;'Plan. Orçamentária'!F19</f>
        <v>TOTAL - MÊS</v>
      </c>
      <c r="B30" s="137"/>
      <c r="C30" s="137"/>
      <c r="D30" s="137"/>
      <c r="E30" s="137"/>
      <c r="F30" s="137"/>
      <c r="G30" s="137"/>
      <c r="H30" s="137"/>
      <c r="I30" s="137"/>
      <c r="J30" s="62">
        <f>SUM(J29)</f>
        <v>3</v>
      </c>
    </row>
    <row r="31" spans="1:10" s="50" customFormat="1" ht="16.5" customHeight="1" x14ac:dyDescent="0.25">
      <c r="A31" s="51">
        <f>'Plan. Orçamentária'!A22</f>
        <v>2</v>
      </c>
      <c r="B31" s="115" t="str">
        <f>'Plan. Orçamentária'!D22</f>
        <v>REFORMA DE TELHADO</v>
      </c>
      <c r="C31" s="115"/>
      <c r="D31" s="115"/>
      <c r="E31" s="115"/>
      <c r="F31" s="115"/>
      <c r="G31" s="115"/>
      <c r="H31" s="115"/>
      <c r="I31" s="115"/>
      <c r="J31" s="115"/>
    </row>
    <row r="32" spans="1:10" s="57" customFormat="1" ht="16.5" customHeight="1" x14ac:dyDescent="0.25">
      <c r="A32" s="63" t="str">
        <f>'Plan. Orçamentária'!A23</f>
        <v>2.1</v>
      </c>
      <c r="B32" s="128" t="str">
        <f>'Plan. Orçamentária'!D23</f>
        <v xml:space="preserve">Remoção de telha cerâmica colonial ou francesa, inclusive afastamento e empilhamento. </v>
      </c>
      <c r="C32" s="128"/>
      <c r="D32" s="128"/>
      <c r="E32" s="128"/>
      <c r="F32" s="128"/>
      <c r="G32" s="128"/>
      <c r="H32" s="128"/>
      <c r="I32" s="128"/>
      <c r="J32" s="128"/>
    </row>
    <row r="33" spans="1:10" s="50" customFormat="1" ht="27" customHeight="1" x14ac:dyDescent="0.25">
      <c r="A33" s="129" t="s">
        <v>68</v>
      </c>
      <c r="B33" s="129"/>
      <c r="C33" s="129"/>
      <c r="D33" s="51" t="s">
        <v>71</v>
      </c>
      <c r="E33" s="46" t="s">
        <v>84</v>
      </c>
      <c r="F33" s="51" t="s">
        <v>85</v>
      </c>
      <c r="G33" s="46" t="s">
        <v>86</v>
      </c>
      <c r="H33" s="51" t="s">
        <v>75</v>
      </c>
      <c r="I33" s="51" t="s">
        <v>90</v>
      </c>
      <c r="J33" s="51" t="s">
        <v>77</v>
      </c>
    </row>
    <row r="34" spans="1:10" s="50" customFormat="1" ht="16.5" customHeight="1" x14ac:dyDescent="0.25">
      <c r="A34" s="130" t="s">
        <v>91</v>
      </c>
      <c r="B34" s="130"/>
      <c r="C34" s="130"/>
      <c r="D34" s="52">
        <v>14.44</v>
      </c>
      <c r="E34" s="52">
        <v>7.17</v>
      </c>
      <c r="F34" s="64">
        <v>0.35930000000000001</v>
      </c>
      <c r="G34" s="52">
        <f t="shared" ref="G34:G42" si="0">SQRT((E34^2)+((F34*E34)^2))</f>
        <v>7.618766865101005</v>
      </c>
      <c r="H34" s="52"/>
      <c r="I34" s="52"/>
      <c r="J34" s="52">
        <f>((SQRT((E34^2)+((E34*F34)^2)))*D34)/2</f>
        <v>55.007496766029256</v>
      </c>
    </row>
    <row r="35" spans="1:10" s="57" customFormat="1" ht="16.5" customHeight="1" x14ac:dyDescent="0.25">
      <c r="A35" s="130" t="s">
        <v>92</v>
      </c>
      <c r="B35" s="130"/>
      <c r="C35" s="130"/>
      <c r="D35" s="52">
        <v>14.44</v>
      </c>
      <c r="E35" s="52">
        <v>7.17</v>
      </c>
      <c r="F35" s="64">
        <v>0.35930000000000001</v>
      </c>
      <c r="G35" s="52">
        <f t="shared" si="0"/>
        <v>7.618766865101005</v>
      </c>
      <c r="H35" s="52"/>
      <c r="I35" s="52"/>
      <c r="J35" s="52">
        <f>((SQRT((E35^2)+((E35*F35)^2)))*D35)/2</f>
        <v>55.007496766029256</v>
      </c>
    </row>
    <row r="36" spans="1:10" s="57" customFormat="1" ht="16.5" customHeight="1" x14ac:dyDescent="0.25">
      <c r="A36" s="130" t="s">
        <v>93</v>
      </c>
      <c r="B36" s="130"/>
      <c r="C36" s="130"/>
      <c r="D36" s="52"/>
      <c r="E36" s="52">
        <v>7.19</v>
      </c>
      <c r="F36" s="64">
        <v>0.35930000000000001</v>
      </c>
      <c r="G36" s="52">
        <f t="shared" si="0"/>
        <v>7.6400186555196976</v>
      </c>
      <c r="H36" s="52"/>
      <c r="I36" s="52">
        <f>((17.09+2.8)*G36)/2</f>
        <v>75.979985529143391</v>
      </c>
      <c r="J36" s="52">
        <f>I36</f>
        <v>75.979985529143391</v>
      </c>
    </row>
    <row r="37" spans="1:10" s="57" customFormat="1" ht="16.5" customHeight="1" x14ac:dyDescent="0.25">
      <c r="A37" s="130" t="s">
        <v>94</v>
      </c>
      <c r="B37" s="130"/>
      <c r="C37" s="130"/>
      <c r="D37" s="52"/>
      <c r="E37" s="52">
        <v>7.19</v>
      </c>
      <c r="F37" s="64">
        <v>0.35930000000000001</v>
      </c>
      <c r="G37" s="52">
        <f t="shared" si="0"/>
        <v>7.6400186555196976</v>
      </c>
      <c r="H37" s="52"/>
      <c r="I37" s="52">
        <f>((17.09+2.8)*G37)/2</f>
        <v>75.979985529143391</v>
      </c>
      <c r="J37" s="52">
        <f>I37</f>
        <v>75.979985529143391</v>
      </c>
    </row>
    <row r="38" spans="1:10" s="57" customFormat="1" ht="16.5" customHeight="1" x14ac:dyDescent="0.25">
      <c r="A38" s="138" t="s">
        <v>95</v>
      </c>
      <c r="B38" s="139"/>
      <c r="C38" s="140"/>
      <c r="D38" s="52">
        <v>4.03</v>
      </c>
      <c r="E38" s="52">
        <v>4.01</v>
      </c>
      <c r="F38" s="64">
        <v>0.13350000000000001</v>
      </c>
      <c r="G38" s="52">
        <f t="shared" si="0"/>
        <v>4.0455758010726974</v>
      </c>
      <c r="H38" s="52"/>
      <c r="I38" s="52"/>
      <c r="J38" s="52">
        <f>((SQRT((E38^2)+((E38*F38)^2)))*D38)/2</f>
        <v>8.1518352391614854</v>
      </c>
    </row>
    <row r="39" spans="1:10" s="57" customFormat="1" ht="16.5" customHeight="1" x14ac:dyDescent="0.25">
      <c r="A39" s="147"/>
      <c r="B39" s="148"/>
      <c r="C39" s="158"/>
      <c r="D39" s="52">
        <v>3.03</v>
      </c>
      <c r="E39" s="52">
        <v>4.01</v>
      </c>
      <c r="F39" s="64">
        <v>0.13350000000000001</v>
      </c>
      <c r="G39" s="52">
        <f t="shared" si="0"/>
        <v>4.0455758010726974</v>
      </c>
      <c r="H39" s="52"/>
      <c r="I39" s="52"/>
      <c r="J39" s="52">
        <f>G39*D39</f>
        <v>12.258094677250272</v>
      </c>
    </row>
    <row r="40" spans="1:10" s="57" customFormat="1" ht="16.5" customHeight="1" x14ac:dyDescent="0.25">
      <c r="A40" s="130" t="s">
        <v>96</v>
      </c>
      <c r="B40" s="130"/>
      <c r="C40" s="130"/>
      <c r="D40" s="52">
        <v>7.93</v>
      </c>
      <c r="E40" s="52">
        <v>4.01</v>
      </c>
      <c r="F40" s="64">
        <v>0.13350000000000001</v>
      </c>
      <c r="G40" s="52">
        <f t="shared" si="0"/>
        <v>4.0455758010726974</v>
      </c>
      <c r="H40" s="52"/>
      <c r="I40" s="52"/>
      <c r="J40" s="52">
        <f>((SQRT((E40^2)+((E40*F40)^2)))*D40)/2</f>
        <v>16.040708051253244</v>
      </c>
    </row>
    <row r="41" spans="1:10" s="57" customFormat="1" ht="16.5" customHeight="1" x14ac:dyDescent="0.25">
      <c r="A41" s="138" t="s">
        <v>97</v>
      </c>
      <c r="B41" s="139"/>
      <c r="C41" s="139"/>
      <c r="D41" s="52">
        <v>4.03</v>
      </c>
      <c r="E41" s="52">
        <v>4.01</v>
      </c>
      <c r="F41" s="64">
        <v>0.13350000000000001</v>
      </c>
      <c r="G41" s="52">
        <f t="shared" si="0"/>
        <v>4.0455758010726974</v>
      </c>
      <c r="H41" s="52"/>
      <c r="I41" s="52"/>
      <c r="J41" s="52">
        <f>((SQRT((E41^2)+((E41*F41)^2)))*D41)/2</f>
        <v>8.1518352391614854</v>
      </c>
    </row>
    <row r="42" spans="1:10" s="57" customFormat="1" ht="16.5" customHeight="1" x14ac:dyDescent="0.25">
      <c r="A42" s="147"/>
      <c r="B42" s="148"/>
      <c r="C42" s="148"/>
      <c r="D42" s="52">
        <v>3.03</v>
      </c>
      <c r="E42" s="52">
        <v>4.01</v>
      </c>
      <c r="F42" s="64">
        <v>0.13350000000000001</v>
      </c>
      <c r="G42" s="52">
        <f t="shared" si="0"/>
        <v>4.0455758010726974</v>
      </c>
      <c r="H42" s="52"/>
      <c r="I42" s="52"/>
      <c r="J42" s="52">
        <f>G42*D42</f>
        <v>12.258094677250272</v>
      </c>
    </row>
    <row r="43" spans="1:10" s="50" customFormat="1" ht="16.5" customHeight="1" x14ac:dyDescent="0.25">
      <c r="A43" s="131" t="str">
        <f>"TOTAL - "&amp;'Plan. Orçamentária'!F23</f>
        <v>TOTAL - M2</v>
      </c>
      <c r="B43" s="132"/>
      <c r="C43" s="132"/>
      <c r="D43" s="132"/>
      <c r="E43" s="132"/>
      <c r="F43" s="132"/>
      <c r="G43" s="132"/>
      <c r="H43" s="132"/>
      <c r="I43" s="133"/>
      <c r="J43" s="53">
        <f>SUM(J34:J42)</f>
        <v>318.835532474422</v>
      </c>
    </row>
    <row r="44" spans="1:10" s="57" customFormat="1" ht="16.5" customHeight="1" x14ac:dyDescent="0.25">
      <c r="A44" s="63" t="str">
        <f>'Plan. Orçamentária'!A24</f>
        <v>2.2</v>
      </c>
      <c r="B44" s="153" t="str">
        <f>'Plan. Orçamentária'!D24</f>
        <v>Demolição de engradamento de telha cerâmica para reaproveitamento</v>
      </c>
      <c r="C44" s="154"/>
      <c r="D44" s="154"/>
      <c r="E44" s="154"/>
      <c r="F44" s="154"/>
      <c r="G44" s="154"/>
      <c r="H44" s="154"/>
      <c r="I44" s="154"/>
      <c r="J44" s="155"/>
    </row>
    <row r="45" spans="1:10" s="50" customFormat="1" ht="16.5" customHeight="1" x14ac:dyDescent="0.25">
      <c r="A45" s="129" t="s">
        <v>68</v>
      </c>
      <c r="B45" s="129"/>
      <c r="C45" s="129"/>
      <c r="D45" s="51" t="s">
        <v>71</v>
      </c>
      <c r="E45" s="51" t="s">
        <v>72</v>
      </c>
      <c r="F45" s="51" t="s">
        <v>73</v>
      </c>
      <c r="G45" s="51" t="s">
        <v>74</v>
      </c>
      <c r="H45" s="51" t="s">
        <v>75</v>
      </c>
      <c r="I45" s="51" t="s">
        <v>76</v>
      </c>
      <c r="J45" s="51" t="s">
        <v>77</v>
      </c>
    </row>
    <row r="46" spans="1:10" s="50" customFormat="1" ht="16.5" customHeight="1" x14ac:dyDescent="0.25">
      <c r="A46" s="130" t="s">
        <v>78</v>
      </c>
      <c r="B46" s="130"/>
      <c r="C46" s="130"/>
      <c r="D46" s="52"/>
      <c r="E46" s="52"/>
      <c r="F46" s="52"/>
      <c r="G46" s="52"/>
      <c r="H46" s="52"/>
      <c r="I46" s="52">
        <f>J43</f>
        <v>318.835532474422</v>
      </c>
      <c r="J46" s="52">
        <f>PRODUCT(D46:I46)</f>
        <v>318.835532474422</v>
      </c>
    </row>
    <row r="47" spans="1:10" s="50" customFormat="1" ht="16.5" customHeight="1" x14ac:dyDescent="0.25">
      <c r="A47" s="137" t="str">
        <f>"TOTAL - "&amp;'Plan. Orçamentária'!F24</f>
        <v>TOTAL - M2</v>
      </c>
      <c r="B47" s="137"/>
      <c r="C47" s="137"/>
      <c r="D47" s="137"/>
      <c r="E47" s="137"/>
      <c r="F47" s="137"/>
      <c r="G47" s="137"/>
      <c r="H47" s="137"/>
      <c r="I47" s="137"/>
      <c r="J47" s="53">
        <f>SUM(J46)</f>
        <v>318.835532474422</v>
      </c>
    </row>
    <row r="48" spans="1:10" s="57" customFormat="1" ht="16.5" customHeight="1" x14ac:dyDescent="0.25">
      <c r="A48" s="63" t="str">
        <f>'Plan. Orçamentária'!A25</f>
        <v>2.3</v>
      </c>
      <c r="B48" s="128" t="str">
        <f>'Plan. Orçamentária'!D25</f>
        <v>Cobertura em telha cerâmica colonial curva, conforme o padrão do local</v>
      </c>
      <c r="C48" s="128"/>
      <c r="D48" s="128"/>
      <c r="E48" s="128"/>
      <c r="F48" s="128"/>
      <c r="G48" s="128"/>
      <c r="H48" s="128"/>
      <c r="I48" s="128"/>
      <c r="J48" s="128"/>
    </row>
    <row r="49" spans="1:10" s="50" customFormat="1" ht="16.5" customHeight="1" x14ac:dyDescent="0.25">
      <c r="A49" s="129" t="s">
        <v>68</v>
      </c>
      <c r="B49" s="129"/>
      <c r="C49" s="129"/>
      <c r="D49" s="51" t="s">
        <v>71</v>
      </c>
      <c r="E49" s="51" t="s">
        <v>72</v>
      </c>
      <c r="F49" s="51" t="s">
        <v>73</v>
      </c>
      <c r="G49" s="46" t="s">
        <v>86</v>
      </c>
      <c r="H49" s="51" t="s">
        <v>75</v>
      </c>
      <c r="I49" s="51" t="s">
        <v>76</v>
      </c>
      <c r="J49" s="51" t="s">
        <v>77</v>
      </c>
    </row>
    <row r="50" spans="1:10" s="50" customFormat="1" ht="16.5" customHeight="1" x14ac:dyDescent="0.25">
      <c r="A50" s="130" t="s">
        <v>91</v>
      </c>
      <c r="B50" s="130"/>
      <c r="C50" s="130"/>
      <c r="D50" s="52">
        <v>14.44</v>
      </c>
      <c r="E50" s="52">
        <v>7.17</v>
      </c>
      <c r="F50" s="64">
        <v>0.35930000000000001</v>
      </c>
      <c r="G50" s="52">
        <f t="shared" ref="G50:G58" si="1">SQRT((E50^2)+((F50*E50)^2))</f>
        <v>7.618766865101005</v>
      </c>
      <c r="H50" s="52"/>
      <c r="I50" s="52"/>
      <c r="J50" s="52">
        <f>((SQRT((E50^2)+((E50*F50)^2)))*D50)/2</f>
        <v>55.007496766029256</v>
      </c>
    </row>
    <row r="51" spans="1:10" s="57" customFormat="1" ht="16.5" customHeight="1" x14ac:dyDescent="0.25">
      <c r="A51" s="130" t="s">
        <v>92</v>
      </c>
      <c r="B51" s="130"/>
      <c r="C51" s="130"/>
      <c r="D51" s="52">
        <v>14.44</v>
      </c>
      <c r="E51" s="52">
        <v>7.17</v>
      </c>
      <c r="F51" s="64">
        <v>0.35930000000000001</v>
      </c>
      <c r="G51" s="52">
        <f t="shared" si="1"/>
        <v>7.618766865101005</v>
      </c>
      <c r="H51" s="52"/>
      <c r="I51" s="52"/>
      <c r="J51" s="52">
        <f>((SQRT((E51^2)+((E51*F51)^2)))*D51)/2</f>
        <v>55.007496766029256</v>
      </c>
    </row>
    <row r="52" spans="1:10" s="57" customFormat="1" ht="16.5" customHeight="1" x14ac:dyDescent="0.25">
      <c r="A52" s="130" t="s">
        <v>93</v>
      </c>
      <c r="B52" s="130"/>
      <c r="C52" s="130"/>
      <c r="D52" s="52"/>
      <c r="E52" s="52">
        <v>7.19</v>
      </c>
      <c r="F52" s="64">
        <v>0.35930000000000001</v>
      </c>
      <c r="G52" s="52">
        <f t="shared" si="1"/>
        <v>7.6400186555196976</v>
      </c>
      <c r="H52" s="52"/>
      <c r="I52" s="52">
        <f>((17.09+2.8)*G52)/2</f>
        <v>75.979985529143391</v>
      </c>
      <c r="J52" s="52">
        <f>I52</f>
        <v>75.979985529143391</v>
      </c>
    </row>
    <row r="53" spans="1:10" s="57" customFormat="1" ht="16.5" customHeight="1" x14ac:dyDescent="0.25">
      <c r="A53" s="130" t="s">
        <v>94</v>
      </c>
      <c r="B53" s="130"/>
      <c r="C53" s="130"/>
      <c r="D53" s="52"/>
      <c r="E53" s="52">
        <v>7.19</v>
      </c>
      <c r="F53" s="64">
        <v>0.35930000000000001</v>
      </c>
      <c r="G53" s="52">
        <f t="shared" si="1"/>
        <v>7.6400186555196976</v>
      </c>
      <c r="H53" s="52"/>
      <c r="I53" s="52">
        <f>((17.09+2.8)*G53)/2</f>
        <v>75.979985529143391</v>
      </c>
      <c r="J53" s="52">
        <f>I53</f>
        <v>75.979985529143391</v>
      </c>
    </row>
    <row r="54" spans="1:10" s="57" customFormat="1" ht="16.5" customHeight="1" x14ac:dyDescent="0.25">
      <c r="A54" s="138" t="s">
        <v>95</v>
      </c>
      <c r="B54" s="139"/>
      <c r="C54" s="140"/>
      <c r="D54" s="52">
        <v>4.03</v>
      </c>
      <c r="E54" s="52">
        <v>4.01</v>
      </c>
      <c r="F54" s="64">
        <v>0.3</v>
      </c>
      <c r="G54" s="52">
        <f t="shared" si="1"/>
        <v>4.1865629100731301</v>
      </c>
      <c r="H54" s="52"/>
      <c r="I54" s="52"/>
      <c r="J54" s="52">
        <f>((SQRT((E54^2)+((E54*F54)^2)))*D54)/2</f>
        <v>8.4359242637973573</v>
      </c>
    </row>
    <row r="55" spans="1:10" s="57" customFormat="1" ht="16.5" customHeight="1" x14ac:dyDescent="0.25">
      <c r="A55" s="147"/>
      <c r="B55" s="148"/>
      <c r="C55" s="158"/>
      <c r="D55" s="52">
        <v>3.03</v>
      </c>
      <c r="E55" s="52">
        <v>4.01</v>
      </c>
      <c r="F55" s="64">
        <v>0.3</v>
      </c>
      <c r="G55" s="52">
        <f t="shared" si="1"/>
        <v>4.1865629100731301</v>
      </c>
      <c r="H55" s="52"/>
      <c r="I55" s="52"/>
      <c r="J55" s="52">
        <f>G55*D55</f>
        <v>12.685285617521583</v>
      </c>
    </row>
    <row r="56" spans="1:10" s="57" customFormat="1" ht="16.5" customHeight="1" x14ac:dyDescent="0.25">
      <c r="A56" s="130" t="s">
        <v>96</v>
      </c>
      <c r="B56" s="130"/>
      <c r="C56" s="130"/>
      <c r="D56" s="52">
        <v>7.93</v>
      </c>
      <c r="E56" s="52">
        <v>4.01</v>
      </c>
      <c r="F56" s="64">
        <v>0.3</v>
      </c>
      <c r="G56" s="52">
        <f t="shared" si="1"/>
        <v>4.1865629100731301</v>
      </c>
      <c r="H56" s="52"/>
      <c r="I56" s="52"/>
      <c r="J56" s="52">
        <f>((SQRT((E56^2)+((E56*F56)^2)))*D56)/2</f>
        <v>16.599721938439959</v>
      </c>
    </row>
    <row r="57" spans="1:10" s="57" customFormat="1" ht="16.5" customHeight="1" x14ac:dyDescent="0.25">
      <c r="A57" s="138" t="s">
        <v>97</v>
      </c>
      <c r="B57" s="139"/>
      <c r="C57" s="139"/>
      <c r="D57" s="52">
        <v>4.03</v>
      </c>
      <c r="E57" s="52">
        <v>4.01</v>
      </c>
      <c r="F57" s="64">
        <v>0.3</v>
      </c>
      <c r="G57" s="52">
        <f t="shared" si="1"/>
        <v>4.1865629100731301</v>
      </c>
      <c r="H57" s="52"/>
      <c r="I57" s="52"/>
      <c r="J57" s="52">
        <f>((SQRT((E57^2)+((E57*F57)^2)))*D57)/2</f>
        <v>8.4359242637973573</v>
      </c>
    </row>
    <row r="58" spans="1:10" s="57" customFormat="1" ht="16.5" customHeight="1" x14ac:dyDescent="0.25">
      <c r="A58" s="147"/>
      <c r="B58" s="148"/>
      <c r="C58" s="148"/>
      <c r="D58" s="52">
        <v>3.03</v>
      </c>
      <c r="E58" s="52">
        <v>4.01</v>
      </c>
      <c r="F58" s="64">
        <v>0.3</v>
      </c>
      <c r="G58" s="52">
        <f t="shared" si="1"/>
        <v>4.1865629100731301</v>
      </c>
      <c r="H58" s="52"/>
      <c r="I58" s="52"/>
      <c r="J58" s="52">
        <f>G58*D58</f>
        <v>12.685285617521583</v>
      </c>
    </row>
    <row r="59" spans="1:10" s="50" customFormat="1" ht="16.5" customHeight="1" x14ac:dyDescent="0.25">
      <c r="A59" s="137" t="str">
        <f>"TOTAL - "&amp;'Plan. Orçamentária'!F25</f>
        <v>TOTAL - M2</v>
      </c>
      <c r="B59" s="137"/>
      <c r="C59" s="137"/>
      <c r="D59" s="137"/>
      <c r="E59" s="137"/>
      <c r="F59" s="137"/>
      <c r="G59" s="137"/>
      <c r="H59" s="137"/>
      <c r="I59" s="137"/>
      <c r="J59" s="53">
        <f>SUM(J50:J58)</f>
        <v>320.8171062914231</v>
      </c>
    </row>
    <row r="60" spans="1:10" s="57" customFormat="1" ht="16.5" customHeight="1" x14ac:dyDescent="0.25">
      <c r="A60" s="63" t="str">
        <f>'Plan. Orçamentária'!A26</f>
        <v>2.4</v>
      </c>
      <c r="B60" s="128" t="str">
        <f>'Plan. Orçamentária'!D26</f>
        <v>Cumeeira e espigão para telha cerâmica emboçada com argamassa traço 1:2:9 (cimento, cal e areia), para telhados com mais de 2 águas, incluso transporte vertical</v>
      </c>
      <c r="C60" s="128"/>
      <c r="D60" s="128"/>
      <c r="E60" s="128"/>
      <c r="F60" s="128"/>
      <c r="G60" s="128"/>
      <c r="H60" s="128"/>
      <c r="I60" s="128"/>
      <c r="J60" s="128"/>
    </row>
    <row r="61" spans="1:10" s="50" customFormat="1" ht="25.5" x14ac:dyDescent="0.25">
      <c r="A61" s="129" t="s">
        <v>68</v>
      </c>
      <c r="B61" s="129"/>
      <c r="C61" s="129"/>
      <c r="D61" s="46" t="s">
        <v>100</v>
      </c>
      <c r="E61" s="46" t="s">
        <v>101</v>
      </c>
      <c r="F61" s="51" t="s">
        <v>85</v>
      </c>
      <c r="G61" s="46" t="s">
        <v>99</v>
      </c>
      <c r="H61" s="51" t="s">
        <v>74</v>
      </c>
      <c r="I61" s="51" t="s">
        <v>76</v>
      </c>
      <c r="J61" s="51" t="s">
        <v>77</v>
      </c>
    </row>
    <row r="62" spans="1:10" s="50" customFormat="1" ht="16.5" customHeight="1" x14ac:dyDescent="0.25">
      <c r="A62" s="138" t="s">
        <v>87</v>
      </c>
      <c r="B62" s="139"/>
      <c r="C62" s="140"/>
      <c r="D62" s="52">
        <v>10.220000000000001</v>
      </c>
      <c r="E62" s="52"/>
      <c r="F62" s="64">
        <v>0.35930000000000001</v>
      </c>
      <c r="G62" s="52">
        <f>SQRT((D62^2)+((F62*D62)^2))</f>
        <v>10.859664903951503</v>
      </c>
      <c r="H62" s="52"/>
      <c r="I62" s="52"/>
      <c r="J62" s="52">
        <f>G62</f>
        <v>10.859664903951503</v>
      </c>
    </row>
    <row r="63" spans="1:10" s="57" customFormat="1" ht="16.5" customHeight="1" x14ac:dyDescent="0.25">
      <c r="A63" s="141"/>
      <c r="B63" s="142"/>
      <c r="C63" s="143"/>
      <c r="D63" s="52">
        <v>10.17</v>
      </c>
      <c r="E63" s="52"/>
      <c r="F63" s="64">
        <v>0.35930000000000001</v>
      </c>
      <c r="G63" s="52">
        <f t="shared" ref="G63:G67" si="2">SQRT((D63^2)+((F63*D63)^2))</f>
        <v>10.806535427904773</v>
      </c>
      <c r="H63" s="52"/>
      <c r="I63" s="52"/>
      <c r="J63" s="52">
        <f t="shared" ref="J63:J65" si="3">G63</f>
        <v>10.806535427904773</v>
      </c>
    </row>
    <row r="64" spans="1:10" s="57" customFormat="1" ht="16.5" customHeight="1" x14ac:dyDescent="0.25">
      <c r="A64" s="141"/>
      <c r="B64" s="142"/>
      <c r="C64" s="143"/>
      <c r="D64" s="52">
        <v>10.1</v>
      </c>
      <c r="E64" s="52"/>
      <c r="F64" s="64">
        <v>0.35930000000000001</v>
      </c>
      <c r="G64" s="52">
        <f t="shared" si="2"/>
        <v>10.732154161439352</v>
      </c>
      <c r="H64" s="52"/>
      <c r="I64" s="52"/>
      <c r="J64" s="52">
        <f t="shared" si="3"/>
        <v>10.732154161439352</v>
      </c>
    </row>
    <row r="65" spans="1:10" s="57" customFormat="1" ht="16.5" customHeight="1" x14ac:dyDescent="0.25">
      <c r="A65" s="141"/>
      <c r="B65" s="142"/>
      <c r="C65" s="143"/>
      <c r="D65" s="52">
        <v>10.15</v>
      </c>
      <c r="E65" s="52"/>
      <c r="F65" s="64">
        <v>0.35930000000000001</v>
      </c>
      <c r="G65" s="52">
        <f t="shared" si="2"/>
        <v>10.785283637486081</v>
      </c>
      <c r="H65" s="52"/>
      <c r="I65" s="52"/>
      <c r="J65" s="52">
        <f t="shared" si="3"/>
        <v>10.785283637486081</v>
      </c>
    </row>
    <row r="66" spans="1:10" s="57" customFormat="1" ht="16.5" customHeight="1" x14ac:dyDescent="0.25">
      <c r="A66" s="141"/>
      <c r="B66" s="142"/>
      <c r="C66" s="143"/>
      <c r="D66" s="52">
        <v>2.8</v>
      </c>
      <c r="E66" s="52"/>
      <c r="F66" s="52"/>
      <c r="G66" s="52"/>
      <c r="H66" s="52"/>
      <c r="I66" s="52"/>
      <c r="J66" s="52">
        <f>D66</f>
        <v>2.8</v>
      </c>
    </row>
    <row r="67" spans="1:10" s="57" customFormat="1" ht="16.5" customHeight="1" x14ac:dyDescent="0.25">
      <c r="A67" s="138" t="s">
        <v>88</v>
      </c>
      <c r="B67" s="139"/>
      <c r="C67" s="140"/>
      <c r="D67" s="52">
        <v>5.65</v>
      </c>
      <c r="E67" s="52"/>
      <c r="F67" s="64">
        <v>0.3</v>
      </c>
      <c r="G67" s="52">
        <f t="shared" si="2"/>
        <v>5.8987731775344612</v>
      </c>
      <c r="H67" s="52">
        <v>2</v>
      </c>
      <c r="I67" s="52"/>
      <c r="J67" s="52">
        <f>G67*H67</f>
        <v>11.797546355068922</v>
      </c>
    </row>
    <row r="68" spans="1:10" s="57" customFormat="1" ht="16.5" customHeight="1" x14ac:dyDescent="0.25">
      <c r="A68" s="141"/>
      <c r="B68" s="142"/>
      <c r="C68" s="143"/>
      <c r="D68" s="52">
        <v>4.58</v>
      </c>
      <c r="E68" s="52"/>
      <c r="F68" s="64"/>
      <c r="G68" s="52"/>
      <c r="H68" s="52"/>
      <c r="I68" s="52"/>
      <c r="J68" s="52">
        <f>D68</f>
        <v>4.58</v>
      </c>
    </row>
    <row r="69" spans="1:10" s="50" customFormat="1" ht="16.5" customHeight="1" x14ac:dyDescent="0.25">
      <c r="A69" s="137" t="str">
        <f>"TOTAL - "&amp;'Plan. Orçamentária'!F26</f>
        <v>TOTAL - M</v>
      </c>
      <c r="B69" s="137"/>
      <c r="C69" s="137"/>
      <c r="D69" s="137"/>
      <c r="E69" s="137"/>
      <c r="F69" s="137"/>
      <c r="G69" s="137"/>
      <c r="H69" s="137"/>
      <c r="I69" s="137"/>
      <c r="J69" s="53">
        <f>SUM(J62:J68)</f>
        <v>62.361184485850629</v>
      </c>
    </row>
    <row r="70" spans="1:10" s="57" customFormat="1" ht="16.5" customHeight="1" x14ac:dyDescent="0.25">
      <c r="A70" s="63" t="str">
        <f>'Plan. Orçamentária'!A27</f>
        <v>2.5</v>
      </c>
      <c r="B70" s="128" t="str">
        <f>'Plan. Orçamentária'!D27</f>
        <v>Instalação de calha tipo água furtada de chapa galvanizada nº.26 GSG ,desenvolvimento = 50 cm</v>
      </c>
      <c r="C70" s="128"/>
      <c r="D70" s="128"/>
      <c r="E70" s="128"/>
      <c r="F70" s="128"/>
      <c r="G70" s="128"/>
      <c r="H70" s="128"/>
      <c r="I70" s="128"/>
      <c r="J70" s="128"/>
    </row>
    <row r="71" spans="1:10" s="57" customFormat="1" ht="25.5" x14ac:dyDescent="0.25">
      <c r="A71" s="129" t="s">
        <v>68</v>
      </c>
      <c r="B71" s="129"/>
      <c r="C71" s="129"/>
      <c r="D71" s="46" t="s">
        <v>100</v>
      </c>
      <c r="E71" s="46" t="s">
        <v>101</v>
      </c>
      <c r="F71" s="51" t="s">
        <v>85</v>
      </c>
      <c r="G71" s="46" t="s">
        <v>99</v>
      </c>
      <c r="H71" s="51" t="s">
        <v>74</v>
      </c>
      <c r="I71" s="51" t="s">
        <v>76</v>
      </c>
      <c r="J71" s="51" t="s">
        <v>77</v>
      </c>
    </row>
    <row r="72" spans="1:10" s="57" customFormat="1" ht="16.5" customHeight="1" x14ac:dyDescent="0.25">
      <c r="A72" s="134" t="s">
        <v>87</v>
      </c>
      <c r="B72" s="135"/>
      <c r="C72" s="136"/>
      <c r="D72" s="61">
        <v>2.21</v>
      </c>
      <c r="E72" s="55"/>
      <c r="F72" s="64">
        <v>0.3</v>
      </c>
      <c r="G72" s="52">
        <f t="shared" ref="G72" si="4">SQRT((D72^2)+((F72*D72)^2))</f>
        <v>2.3073077384692313</v>
      </c>
      <c r="H72" s="52">
        <v>2</v>
      </c>
      <c r="I72" s="55"/>
      <c r="J72" s="52">
        <f>G72*H72</f>
        <v>4.6146154769384626</v>
      </c>
    </row>
    <row r="73" spans="1:10" s="57" customFormat="1" ht="16.5" customHeight="1" x14ac:dyDescent="0.25">
      <c r="A73" s="137" t="str">
        <f>"TOTAL - "&amp;'Plan. Orçamentária'!F27</f>
        <v>TOTAL - M</v>
      </c>
      <c r="B73" s="137"/>
      <c r="C73" s="137"/>
      <c r="D73" s="137"/>
      <c r="E73" s="137"/>
      <c r="F73" s="137"/>
      <c r="G73" s="137"/>
      <c r="H73" s="137"/>
      <c r="I73" s="137"/>
      <c r="J73" s="62">
        <f>SUM(J72:J72)</f>
        <v>4.6146154769384626</v>
      </c>
    </row>
    <row r="74" spans="1:10" s="57" customFormat="1" ht="25.5" customHeight="1" x14ac:dyDescent="0.25">
      <c r="A74" s="63" t="str">
        <f>'Plan. Orçamentária'!A28</f>
        <v>2.6</v>
      </c>
      <c r="B74" s="128" t="str">
        <f>'Plan. Orçamentária'!D28</f>
        <v>Emboçamento da última fiada de telha cerâmica com argamassa de cimento, cal hidratada e areia sem penerar, no traço 1:2:9 e utilização de pigmento em pó Xadrez ou similar</v>
      </c>
      <c r="C74" s="128"/>
      <c r="D74" s="128"/>
      <c r="E74" s="128"/>
      <c r="F74" s="128"/>
      <c r="G74" s="128"/>
      <c r="H74" s="128"/>
      <c r="I74" s="128"/>
      <c r="J74" s="128"/>
    </row>
    <row r="75" spans="1:10" s="50" customFormat="1" ht="16.5" customHeight="1" x14ac:dyDescent="0.25">
      <c r="A75" s="129" t="s">
        <v>68</v>
      </c>
      <c r="B75" s="129"/>
      <c r="C75" s="129"/>
      <c r="D75" s="51" t="s">
        <v>71</v>
      </c>
      <c r="E75" s="51" t="s">
        <v>72</v>
      </c>
      <c r="F75" s="51" t="s">
        <v>73</v>
      </c>
      <c r="G75" s="51" t="s">
        <v>74</v>
      </c>
      <c r="H75" s="51" t="s">
        <v>75</v>
      </c>
      <c r="I75" s="51" t="s">
        <v>76</v>
      </c>
      <c r="J75" s="51" t="s">
        <v>77</v>
      </c>
    </row>
    <row r="76" spans="1:10" s="50" customFormat="1" ht="16.5" customHeight="1" x14ac:dyDescent="0.25">
      <c r="A76" s="134" t="s">
        <v>87</v>
      </c>
      <c r="B76" s="135"/>
      <c r="C76" s="136"/>
      <c r="D76" s="52">
        <f>J73</f>
        <v>4.6146154769384626</v>
      </c>
      <c r="E76" s="52"/>
      <c r="F76" s="52"/>
      <c r="G76" s="52"/>
      <c r="H76" s="52"/>
      <c r="I76" s="52"/>
      <c r="J76" s="52">
        <f>PRODUCT(D76:H76)-I76</f>
        <v>4.6146154769384626</v>
      </c>
    </row>
    <row r="77" spans="1:10" s="50" customFormat="1" ht="16.5" customHeight="1" x14ac:dyDescent="0.25">
      <c r="A77" s="137" t="str">
        <f>"TOTAL - "&amp;'Plan. Orçamentária'!F28</f>
        <v>TOTAL - M</v>
      </c>
      <c r="B77" s="137"/>
      <c r="C77" s="137"/>
      <c r="D77" s="137"/>
      <c r="E77" s="137"/>
      <c r="F77" s="137"/>
      <c r="G77" s="137"/>
      <c r="H77" s="137"/>
      <c r="I77" s="137"/>
      <c r="J77" s="53">
        <f>SUM(J76:J76)</f>
        <v>4.6146154769384626</v>
      </c>
    </row>
    <row r="78" spans="1:10" s="57" customFormat="1" ht="16.5" customHeight="1" x14ac:dyDescent="0.25">
      <c r="A78" s="63" t="str">
        <f>'Plan. Orçamentária'!A29</f>
        <v>2.7</v>
      </c>
      <c r="B78" s="128" t="str">
        <f>'Plan. Orçamentária'!D29</f>
        <v>Encunhamento de alvenaria de vedação com argamassa, inclusive aditivo expansor para encunhamento</v>
      </c>
      <c r="C78" s="128"/>
      <c r="D78" s="128"/>
      <c r="E78" s="128"/>
      <c r="F78" s="128"/>
      <c r="G78" s="128"/>
      <c r="H78" s="128"/>
      <c r="I78" s="128"/>
      <c r="J78" s="128"/>
    </row>
    <row r="79" spans="1:10" s="50" customFormat="1" ht="16.5" customHeight="1" x14ac:dyDescent="0.25">
      <c r="A79" s="129" t="s">
        <v>68</v>
      </c>
      <c r="B79" s="129"/>
      <c r="C79" s="129"/>
      <c r="D79" s="51" t="s">
        <v>71</v>
      </c>
      <c r="E79" s="51" t="s">
        <v>72</v>
      </c>
      <c r="F79" s="51" t="s">
        <v>73</v>
      </c>
      <c r="G79" s="51" t="s">
        <v>74</v>
      </c>
      <c r="H79" s="51" t="s">
        <v>75</v>
      </c>
      <c r="I79" s="51" t="s">
        <v>76</v>
      </c>
      <c r="J79" s="51" t="s">
        <v>77</v>
      </c>
    </row>
    <row r="80" spans="1:10" s="50" customFormat="1" ht="16.5" customHeight="1" x14ac:dyDescent="0.25">
      <c r="A80" s="138" t="s">
        <v>87</v>
      </c>
      <c r="B80" s="139"/>
      <c r="C80" s="140"/>
      <c r="D80" s="52">
        <v>14.32</v>
      </c>
      <c r="E80" s="52"/>
      <c r="F80" s="52"/>
      <c r="G80" s="52"/>
      <c r="H80" s="52">
        <v>2</v>
      </c>
      <c r="I80" s="52"/>
      <c r="J80" s="52">
        <f>PRODUCT(D80:H80)-I80</f>
        <v>28.64</v>
      </c>
    </row>
    <row r="81" spans="1:10" s="57" customFormat="1" ht="16.5" customHeight="1" x14ac:dyDescent="0.25">
      <c r="A81" s="147"/>
      <c r="B81" s="148"/>
      <c r="C81" s="158"/>
      <c r="D81" s="52">
        <v>17.07</v>
      </c>
      <c r="E81" s="52"/>
      <c r="F81" s="52"/>
      <c r="G81" s="52"/>
      <c r="H81" s="52">
        <v>2</v>
      </c>
      <c r="I81" s="52"/>
      <c r="J81" s="52">
        <f t="shared" ref="J81:J83" si="5">PRODUCT(D81:H81)-I81</f>
        <v>34.14</v>
      </c>
    </row>
    <row r="82" spans="1:10" s="57" customFormat="1" ht="16.5" customHeight="1" x14ac:dyDescent="0.25">
      <c r="A82" s="138" t="s">
        <v>88</v>
      </c>
      <c r="B82" s="139"/>
      <c r="C82" s="140"/>
      <c r="D82" s="52">
        <v>7.06</v>
      </c>
      <c r="E82" s="52"/>
      <c r="F82" s="52"/>
      <c r="G82" s="52"/>
      <c r="H82" s="52">
        <v>2</v>
      </c>
      <c r="I82" s="52"/>
      <c r="J82" s="52">
        <f t="shared" si="5"/>
        <v>14.12</v>
      </c>
    </row>
    <row r="83" spans="1:10" s="57" customFormat="1" ht="16.5" customHeight="1" x14ac:dyDescent="0.25">
      <c r="A83" s="147"/>
      <c r="B83" s="148"/>
      <c r="C83" s="158"/>
      <c r="D83" s="52">
        <v>7.97</v>
      </c>
      <c r="E83" s="52"/>
      <c r="F83" s="52"/>
      <c r="G83" s="52"/>
      <c r="H83" s="52">
        <v>1</v>
      </c>
      <c r="I83" s="52"/>
      <c r="J83" s="52">
        <f t="shared" si="5"/>
        <v>7.97</v>
      </c>
    </row>
    <row r="84" spans="1:10" s="50" customFormat="1" ht="16.5" customHeight="1" x14ac:dyDescent="0.25">
      <c r="A84" s="137" t="str">
        <f>"TOTAL - "&amp;'Plan. Orçamentária'!F29</f>
        <v>TOTAL - M</v>
      </c>
      <c r="B84" s="137"/>
      <c r="C84" s="137"/>
      <c r="D84" s="137"/>
      <c r="E84" s="137"/>
      <c r="F84" s="137"/>
      <c r="G84" s="137"/>
      <c r="H84" s="137"/>
      <c r="I84" s="137"/>
      <c r="J84" s="53">
        <f>SUM(J80:J83)</f>
        <v>84.87</v>
      </c>
    </row>
    <row r="85" spans="1:10" s="57" customFormat="1" ht="25.5" customHeight="1" x14ac:dyDescent="0.25">
      <c r="A85" s="63" t="str">
        <f>'Plan. Orçamentária'!A30</f>
        <v>2.8</v>
      </c>
      <c r="B85" s="128" t="str">
        <f>'Plan. Orçamentária'!D30</f>
        <v>Trama de madeira compostas por ripas, caibros e terças para telhados de mais que 2 águas para telha cerâmica, incluso transporte vertical</v>
      </c>
      <c r="C85" s="128"/>
      <c r="D85" s="128"/>
      <c r="E85" s="128"/>
      <c r="F85" s="128"/>
      <c r="G85" s="128"/>
      <c r="H85" s="128"/>
      <c r="I85" s="128"/>
      <c r="J85" s="128"/>
    </row>
    <row r="86" spans="1:10" s="50" customFormat="1" ht="16.5" customHeight="1" x14ac:dyDescent="0.25">
      <c r="A86" s="129" t="s">
        <v>68</v>
      </c>
      <c r="B86" s="129"/>
      <c r="C86" s="129"/>
      <c r="D86" s="51" t="s">
        <v>71</v>
      </c>
      <c r="E86" s="51" t="s">
        <v>72</v>
      </c>
      <c r="F86" s="51" t="s">
        <v>73</v>
      </c>
      <c r="G86" s="51" t="s">
        <v>74</v>
      </c>
      <c r="H86" s="51" t="s">
        <v>75</v>
      </c>
      <c r="I86" s="51" t="s">
        <v>76</v>
      </c>
      <c r="J86" s="51" t="s">
        <v>77</v>
      </c>
    </row>
    <row r="87" spans="1:10" s="50" customFormat="1" ht="16.5" customHeight="1" x14ac:dyDescent="0.25">
      <c r="A87" s="130" t="s">
        <v>78</v>
      </c>
      <c r="B87" s="130"/>
      <c r="C87" s="130"/>
      <c r="D87" s="52"/>
      <c r="E87" s="52"/>
      <c r="F87" s="52"/>
      <c r="G87" s="52"/>
      <c r="H87" s="52"/>
      <c r="I87" s="52">
        <f>J59</f>
        <v>320.8171062914231</v>
      </c>
      <c r="J87" s="52">
        <f>PRODUCT(D87:I87)</f>
        <v>320.8171062914231</v>
      </c>
    </row>
    <row r="88" spans="1:10" s="50" customFormat="1" ht="16.5" customHeight="1" x14ac:dyDescent="0.25">
      <c r="A88" s="137" t="str">
        <f>"TOTAL - "&amp;'Plan. Orçamentária'!F30</f>
        <v>TOTAL - M2</v>
      </c>
      <c r="B88" s="137"/>
      <c r="C88" s="137"/>
      <c r="D88" s="137"/>
      <c r="E88" s="137"/>
      <c r="F88" s="137"/>
      <c r="G88" s="137"/>
      <c r="H88" s="137"/>
      <c r="I88" s="137"/>
      <c r="J88" s="53">
        <f>SUM(J87)</f>
        <v>320.8171062914231</v>
      </c>
    </row>
    <row r="89" spans="1:10" s="57" customFormat="1" ht="16.5" customHeight="1" x14ac:dyDescent="0.25">
      <c r="A89" s="63" t="str">
        <f>'Plan. Orçamentária'!A31</f>
        <v>2.9</v>
      </c>
      <c r="B89" s="128" t="str">
        <f>'Plan. Orçamentária'!D31</f>
        <v>Instalação de tesoura (inteira ou meia), biapoiada, em madeira não aparelhada, para vãos maiores ou iguais a 10,0m e menores que 12,0m, incluso içamento</v>
      </c>
      <c r="C89" s="128"/>
      <c r="D89" s="128"/>
      <c r="E89" s="128"/>
      <c r="F89" s="128"/>
      <c r="G89" s="128"/>
      <c r="H89" s="128"/>
      <c r="I89" s="128"/>
      <c r="J89" s="128"/>
    </row>
    <row r="90" spans="1:10" s="50" customFormat="1" ht="16.5" customHeight="1" x14ac:dyDescent="0.25">
      <c r="A90" s="129" t="s">
        <v>68</v>
      </c>
      <c r="B90" s="129"/>
      <c r="C90" s="129"/>
      <c r="D90" s="51" t="s">
        <v>71</v>
      </c>
      <c r="E90" s="51" t="s">
        <v>72</v>
      </c>
      <c r="F90" s="51" t="s">
        <v>73</v>
      </c>
      <c r="G90" s="51" t="s">
        <v>74</v>
      </c>
      <c r="H90" s="51" t="s">
        <v>75</v>
      </c>
      <c r="I90" s="51" t="s">
        <v>76</v>
      </c>
      <c r="J90" s="51" t="s">
        <v>77</v>
      </c>
    </row>
    <row r="91" spans="1:10" s="50" customFormat="1" ht="16.5" customHeight="1" x14ac:dyDescent="0.25">
      <c r="A91" s="130" t="s">
        <v>102</v>
      </c>
      <c r="B91" s="130"/>
      <c r="C91" s="130"/>
      <c r="D91" s="52"/>
      <c r="E91" s="52"/>
      <c r="F91" s="52"/>
      <c r="G91" s="52">
        <v>2</v>
      </c>
      <c r="H91" s="52"/>
      <c r="I91" s="52"/>
      <c r="J91" s="52">
        <f>PRODUCT(D91:H91)-I91</f>
        <v>2</v>
      </c>
    </row>
    <row r="92" spans="1:10" s="57" customFormat="1" ht="16.5" customHeight="1" x14ac:dyDescent="0.25">
      <c r="A92" s="130" t="s">
        <v>103</v>
      </c>
      <c r="B92" s="130"/>
      <c r="C92" s="130"/>
      <c r="D92" s="52"/>
      <c r="E92" s="52"/>
      <c r="F92" s="52"/>
      <c r="G92" s="52">
        <v>2</v>
      </c>
      <c r="H92" s="52"/>
      <c r="I92" s="52"/>
      <c r="J92" s="52">
        <f>PRODUCT(D92:H92)-I92</f>
        <v>2</v>
      </c>
    </row>
    <row r="93" spans="1:10" s="57" customFormat="1" ht="16.5" customHeight="1" x14ac:dyDescent="0.25">
      <c r="A93" s="134" t="s">
        <v>104</v>
      </c>
      <c r="B93" s="135"/>
      <c r="C93" s="136"/>
      <c r="D93" s="52"/>
      <c r="E93" s="52"/>
      <c r="F93" s="52"/>
      <c r="G93" s="52">
        <v>2</v>
      </c>
      <c r="H93" s="52"/>
      <c r="I93" s="52"/>
      <c r="J93" s="52">
        <f>PRODUCT(D93:H93)-I93</f>
        <v>2</v>
      </c>
    </row>
    <row r="94" spans="1:10" s="50" customFormat="1" ht="16.5" customHeight="1" x14ac:dyDescent="0.25">
      <c r="A94" s="137" t="str">
        <f>"TOTAL - "&amp;'Plan. Orçamentária'!F31</f>
        <v>TOTAL - UN</v>
      </c>
      <c r="B94" s="137"/>
      <c r="C94" s="137"/>
      <c r="D94" s="137"/>
      <c r="E94" s="137"/>
      <c r="F94" s="137"/>
      <c r="G94" s="137"/>
      <c r="H94" s="137"/>
      <c r="I94" s="137"/>
      <c r="J94" s="53">
        <f>SUM(J91:J92)</f>
        <v>4</v>
      </c>
    </row>
    <row r="95" spans="1:10" s="57" customFormat="1" ht="16.5" customHeight="1" x14ac:dyDescent="0.25">
      <c r="A95" s="63" t="str">
        <f>'Plan. Orçamentária'!A32</f>
        <v>2.10</v>
      </c>
      <c r="B95" s="128" t="str">
        <f>'Plan. Orçamentária'!D32</f>
        <v xml:space="preserve">Execução de guarda pó com tabua de madeira aparelhada 2,5 x 25 cm, maçaranduba, angelim ou equivalente da região, inclusive fornecimento e transporte de todos os materiais  </v>
      </c>
      <c r="C95" s="128"/>
      <c r="D95" s="128"/>
      <c r="E95" s="128"/>
      <c r="F95" s="128"/>
      <c r="G95" s="128"/>
      <c r="H95" s="128"/>
      <c r="I95" s="128"/>
      <c r="J95" s="128"/>
    </row>
    <row r="96" spans="1:10" s="57" customFormat="1" ht="16.5" customHeight="1" x14ac:dyDescent="0.25">
      <c r="A96" s="129" t="s">
        <v>68</v>
      </c>
      <c r="B96" s="129"/>
      <c r="C96" s="129"/>
      <c r="D96" s="51" t="s">
        <v>71</v>
      </c>
      <c r="E96" s="51" t="s">
        <v>72</v>
      </c>
      <c r="F96" s="51" t="s">
        <v>73</v>
      </c>
      <c r="G96" s="51" t="s">
        <v>74</v>
      </c>
      <c r="H96" s="51" t="s">
        <v>75</v>
      </c>
      <c r="I96" s="51" t="s">
        <v>76</v>
      </c>
      <c r="J96" s="51" t="s">
        <v>77</v>
      </c>
    </row>
    <row r="97" spans="1:10" s="57" customFormat="1" ht="16.5" customHeight="1" x14ac:dyDescent="0.25">
      <c r="A97" s="138" t="s">
        <v>87</v>
      </c>
      <c r="B97" s="139"/>
      <c r="C97" s="140"/>
      <c r="D97" s="52">
        <v>14.32</v>
      </c>
      <c r="E97" s="52">
        <v>0.6</v>
      </c>
      <c r="F97" s="52"/>
      <c r="G97" s="52"/>
      <c r="H97" s="52">
        <v>2</v>
      </c>
      <c r="I97" s="52"/>
      <c r="J97" s="52">
        <f>PRODUCT(D97:H97)-I97</f>
        <v>17.184000000000001</v>
      </c>
    </row>
    <row r="98" spans="1:10" s="57" customFormat="1" ht="16.5" customHeight="1" x14ac:dyDescent="0.25">
      <c r="A98" s="147"/>
      <c r="B98" s="148"/>
      <c r="C98" s="158"/>
      <c r="D98" s="52">
        <v>17.07</v>
      </c>
      <c r="E98" s="52">
        <v>0.6</v>
      </c>
      <c r="F98" s="52"/>
      <c r="G98" s="52"/>
      <c r="H98" s="52">
        <v>2</v>
      </c>
      <c r="I98" s="52"/>
      <c r="J98" s="52">
        <f>PRODUCT(D98:H98)-I98</f>
        <v>20.483999999999998</v>
      </c>
    </row>
    <row r="99" spans="1:10" s="57" customFormat="1" ht="16.5" customHeight="1" x14ac:dyDescent="0.25">
      <c r="A99" s="138" t="s">
        <v>88</v>
      </c>
      <c r="B99" s="139"/>
      <c r="C99" s="140"/>
      <c r="D99" s="52">
        <v>7.06</v>
      </c>
      <c r="E99" s="52">
        <v>0.6</v>
      </c>
      <c r="F99" s="52"/>
      <c r="G99" s="52"/>
      <c r="H99" s="52">
        <v>2</v>
      </c>
      <c r="I99" s="52"/>
      <c r="J99" s="52">
        <f>PRODUCT(D99:H99)-I99</f>
        <v>8.4719999999999995</v>
      </c>
    </row>
    <row r="100" spans="1:10" s="57" customFormat="1" ht="16.5" customHeight="1" x14ac:dyDescent="0.25">
      <c r="A100" s="147"/>
      <c r="B100" s="148"/>
      <c r="C100" s="158"/>
      <c r="D100" s="52">
        <v>7.97</v>
      </c>
      <c r="E100" s="52">
        <v>0.6</v>
      </c>
      <c r="F100" s="52"/>
      <c r="G100" s="52"/>
      <c r="H100" s="52">
        <v>1</v>
      </c>
      <c r="I100" s="52"/>
      <c r="J100" s="52">
        <f>PRODUCT(D100:H100)-I100</f>
        <v>4.782</v>
      </c>
    </row>
    <row r="101" spans="1:10" s="57" customFormat="1" ht="16.5" customHeight="1" x14ac:dyDescent="0.25">
      <c r="A101" s="137" t="str">
        <f>"TOTAL - "&amp;'Plan. Orçamentária'!F32</f>
        <v>TOTAL - M2</v>
      </c>
      <c r="B101" s="137"/>
      <c r="C101" s="137"/>
      <c r="D101" s="137"/>
      <c r="E101" s="137"/>
      <c r="F101" s="137"/>
      <c r="G101" s="137"/>
      <c r="H101" s="137"/>
      <c r="I101" s="137"/>
      <c r="J101" s="62">
        <f>SUM(J97:J100)</f>
        <v>50.921999999999997</v>
      </c>
    </row>
    <row r="102" spans="1:10" s="57" customFormat="1" ht="16.5" customHeight="1" x14ac:dyDescent="0.25">
      <c r="A102" s="63" t="str">
        <f>'Plan. Orçamentária'!A33</f>
        <v>2.11</v>
      </c>
      <c r="B102" s="128" t="str">
        <f>'Plan. Orçamentária'!D33</f>
        <v xml:space="preserve">Peças de madeira em paraju 15 x 8 cm </v>
      </c>
      <c r="C102" s="128"/>
      <c r="D102" s="128"/>
      <c r="E102" s="128"/>
      <c r="F102" s="128"/>
      <c r="G102" s="128"/>
      <c r="H102" s="128"/>
      <c r="I102" s="128"/>
      <c r="J102" s="128"/>
    </row>
    <row r="103" spans="1:10" s="57" customFormat="1" ht="16.5" customHeight="1" x14ac:dyDescent="0.25">
      <c r="A103" s="129" t="s">
        <v>68</v>
      </c>
      <c r="B103" s="129"/>
      <c r="C103" s="129"/>
      <c r="D103" s="51" t="s">
        <v>71</v>
      </c>
      <c r="E103" s="51" t="s">
        <v>72</v>
      </c>
      <c r="F103" s="51" t="s">
        <v>73</v>
      </c>
      <c r="G103" s="51" t="s">
        <v>74</v>
      </c>
      <c r="H103" s="51" t="s">
        <v>75</v>
      </c>
      <c r="I103" s="51" t="s">
        <v>76</v>
      </c>
      <c r="J103" s="51" t="s">
        <v>77</v>
      </c>
    </row>
    <row r="104" spans="1:10" s="57" customFormat="1" ht="16.5" customHeight="1" x14ac:dyDescent="0.25">
      <c r="A104" s="130" t="s">
        <v>118</v>
      </c>
      <c r="B104" s="130"/>
      <c r="C104" s="130"/>
      <c r="D104" s="52">
        <v>17.100000000000001</v>
      </c>
      <c r="E104" s="52"/>
      <c r="F104" s="52"/>
      <c r="G104" s="52"/>
      <c r="H104" s="52"/>
      <c r="I104" s="52"/>
      <c r="J104" s="52">
        <f>PRODUCT(D104:H104)-I104</f>
        <v>17.100000000000001</v>
      </c>
    </row>
    <row r="105" spans="1:10" s="57" customFormat="1" ht="16.5" customHeight="1" x14ac:dyDescent="0.25">
      <c r="A105" s="137" t="str">
        <f>"TOTAL - "&amp;'Plan. Orçamentária'!F33</f>
        <v>TOTAL - M</v>
      </c>
      <c r="B105" s="137"/>
      <c r="C105" s="137"/>
      <c r="D105" s="137"/>
      <c r="E105" s="137"/>
      <c r="F105" s="137"/>
      <c r="G105" s="137"/>
      <c r="H105" s="137"/>
      <c r="I105" s="137"/>
      <c r="J105" s="62">
        <f>SUM(J104:J104)</f>
        <v>17.100000000000001</v>
      </c>
    </row>
    <row r="106" spans="1:10" s="57" customFormat="1" ht="16.5" customHeight="1" x14ac:dyDescent="0.25">
      <c r="A106" s="63" t="str">
        <f>'Plan. Orçamentária'!A34</f>
        <v>2.12</v>
      </c>
      <c r="B106" s="128" t="str">
        <f>'Plan. Orçamentária'!D34</f>
        <v>Moldura trabalhada nas extremidades dos caibros (peito de pombo)</v>
      </c>
      <c r="C106" s="128"/>
      <c r="D106" s="128"/>
      <c r="E106" s="128"/>
      <c r="F106" s="128"/>
      <c r="G106" s="128"/>
      <c r="H106" s="128"/>
      <c r="I106" s="128"/>
      <c r="J106" s="128"/>
    </row>
    <row r="107" spans="1:10" s="57" customFormat="1" ht="16.5" customHeight="1" x14ac:dyDescent="0.25">
      <c r="A107" s="129" t="s">
        <v>68</v>
      </c>
      <c r="B107" s="129"/>
      <c r="C107" s="129"/>
      <c r="D107" s="51" t="s">
        <v>71</v>
      </c>
      <c r="E107" s="51" t="s">
        <v>72</v>
      </c>
      <c r="F107" s="51" t="s">
        <v>73</v>
      </c>
      <c r="G107" s="51" t="s">
        <v>74</v>
      </c>
      <c r="H107" s="51" t="s">
        <v>75</v>
      </c>
      <c r="I107" s="51" t="s">
        <v>76</v>
      </c>
      <c r="J107" s="51" t="s">
        <v>77</v>
      </c>
    </row>
    <row r="108" spans="1:10" s="57" customFormat="1" ht="25.5" customHeight="1" x14ac:dyDescent="0.25">
      <c r="A108" s="159" t="s">
        <v>151</v>
      </c>
      <c r="B108" s="159"/>
      <c r="C108" s="159"/>
      <c r="D108" s="52"/>
      <c r="E108" s="52"/>
      <c r="F108" s="52"/>
      <c r="G108" s="52">
        <f>G112</f>
        <v>60</v>
      </c>
      <c r="H108" s="52"/>
      <c r="I108" s="52"/>
      <c r="J108" s="52">
        <f>PRODUCT(D108:H108)-I108</f>
        <v>60</v>
      </c>
    </row>
    <row r="109" spans="1:10" s="57" customFormat="1" ht="16.5" customHeight="1" x14ac:dyDescent="0.25">
      <c r="A109" s="137" t="str">
        <f>"TOTAL - "&amp;'Plan. Orçamentária'!F34</f>
        <v>TOTAL - UN</v>
      </c>
      <c r="B109" s="137"/>
      <c r="C109" s="137"/>
      <c r="D109" s="137"/>
      <c r="E109" s="137"/>
      <c r="F109" s="137"/>
      <c r="G109" s="137"/>
      <c r="H109" s="137"/>
      <c r="I109" s="137"/>
      <c r="J109" s="62">
        <f>SUM(J108:J108)</f>
        <v>60</v>
      </c>
    </row>
    <row r="110" spans="1:10" s="57" customFormat="1" ht="16.5" customHeight="1" x14ac:dyDescent="0.25">
      <c r="A110" s="63" t="str">
        <f>'Plan. Orçamentária'!A35</f>
        <v>2.13</v>
      </c>
      <c r="B110" s="128" t="str">
        <f>'Plan. Orçamentária'!D35</f>
        <v xml:space="preserve">Peças de madeira em paraju 8 x 8 cm </v>
      </c>
      <c r="C110" s="128"/>
      <c r="D110" s="128"/>
      <c r="E110" s="128"/>
      <c r="F110" s="128"/>
      <c r="G110" s="128"/>
      <c r="H110" s="128"/>
      <c r="I110" s="128"/>
      <c r="J110" s="128"/>
    </row>
    <row r="111" spans="1:10" s="57" customFormat="1" ht="16.5" customHeight="1" x14ac:dyDescent="0.25">
      <c r="A111" s="129" t="s">
        <v>68</v>
      </c>
      <c r="B111" s="129"/>
      <c r="C111" s="129"/>
      <c r="D111" s="51" t="s">
        <v>71</v>
      </c>
      <c r="E111" s="51" t="s">
        <v>72</v>
      </c>
      <c r="F111" s="51" t="s">
        <v>73</v>
      </c>
      <c r="G111" s="51" t="s">
        <v>74</v>
      </c>
      <c r="H111" s="51" t="s">
        <v>75</v>
      </c>
      <c r="I111" s="51" t="s">
        <v>76</v>
      </c>
      <c r="J111" s="51" t="s">
        <v>77</v>
      </c>
    </row>
    <row r="112" spans="1:10" s="57" customFormat="1" ht="16.5" customHeight="1" x14ac:dyDescent="0.25">
      <c r="A112" s="130" t="s">
        <v>117</v>
      </c>
      <c r="B112" s="130"/>
      <c r="C112" s="130"/>
      <c r="D112" s="52">
        <v>1</v>
      </c>
      <c r="E112" s="52"/>
      <c r="F112" s="52"/>
      <c r="G112" s="52">
        <v>60</v>
      </c>
      <c r="H112" s="52"/>
      <c r="I112" s="52"/>
      <c r="J112" s="52">
        <f>PRODUCT(D112:H112)-I112</f>
        <v>60</v>
      </c>
    </row>
    <row r="113" spans="1:10" s="57" customFormat="1" ht="16.5" customHeight="1" x14ac:dyDescent="0.25">
      <c r="A113" s="130" t="s">
        <v>121</v>
      </c>
      <c r="B113" s="130"/>
      <c r="C113" s="130"/>
      <c r="D113" s="52">
        <v>8</v>
      </c>
      <c r="E113" s="52"/>
      <c r="F113" s="52"/>
      <c r="G113" s="52">
        <v>6</v>
      </c>
      <c r="H113" s="52"/>
      <c r="I113" s="52"/>
      <c r="J113" s="52">
        <f>PRODUCT(D113:H113)-I113</f>
        <v>48</v>
      </c>
    </row>
    <row r="114" spans="1:10" s="57" customFormat="1" ht="16.5" customHeight="1" x14ac:dyDescent="0.25">
      <c r="A114" s="137" t="str">
        <f>"TOTAL - "&amp;'Plan. Orçamentária'!F35</f>
        <v>TOTAL - M</v>
      </c>
      <c r="B114" s="137"/>
      <c r="C114" s="137"/>
      <c r="D114" s="137"/>
      <c r="E114" s="137"/>
      <c r="F114" s="137"/>
      <c r="G114" s="137"/>
      <c r="H114" s="137"/>
      <c r="I114" s="137"/>
      <c r="J114" s="62">
        <f>SUM(J112:J113)</f>
        <v>108</v>
      </c>
    </row>
    <row r="115" spans="1:10" s="57" customFormat="1" ht="16.5" customHeight="1" x14ac:dyDescent="0.25">
      <c r="A115" s="63" t="str">
        <f>'Plan. Orçamentária'!A36</f>
        <v>2.14</v>
      </c>
      <c r="B115" s="128" t="str">
        <f>'Plan. Orçamentária'!D36</f>
        <v>Rufo e contra-rufo de chapa galvanizada Nº 24, desemvolvimento = 25cm</v>
      </c>
      <c r="C115" s="128"/>
      <c r="D115" s="128"/>
      <c r="E115" s="128"/>
      <c r="F115" s="128"/>
      <c r="G115" s="128"/>
      <c r="H115" s="128"/>
      <c r="I115" s="128"/>
      <c r="J115" s="128"/>
    </row>
    <row r="116" spans="1:10" s="57" customFormat="1" ht="25.5" x14ac:dyDescent="0.25">
      <c r="A116" s="129" t="s">
        <v>68</v>
      </c>
      <c r="B116" s="129"/>
      <c r="C116" s="129"/>
      <c r="D116" s="51" t="s">
        <v>71</v>
      </c>
      <c r="E116" s="51" t="s">
        <v>72</v>
      </c>
      <c r="F116" s="46" t="s">
        <v>154</v>
      </c>
      <c r="G116" s="51" t="s">
        <v>74</v>
      </c>
      <c r="H116" s="51" t="s">
        <v>75</v>
      </c>
      <c r="I116" s="51" t="s">
        <v>76</v>
      </c>
      <c r="J116" s="51" t="s">
        <v>77</v>
      </c>
    </row>
    <row r="117" spans="1:10" s="57" customFormat="1" ht="16.5" customHeight="1" x14ac:dyDescent="0.25">
      <c r="A117" s="138" t="s">
        <v>152</v>
      </c>
      <c r="B117" s="139"/>
      <c r="C117" s="140"/>
      <c r="D117" s="52">
        <v>3.23</v>
      </c>
      <c r="E117" s="52"/>
      <c r="F117" s="64">
        <v>0.3</v>
      </c>
      <c r="G117" s="52">
        <f t="shared" ref="G117" si="6">SQRT((D117^2)+((F117*D117)^2))</f>
        <v>3.3722190023781078</v>
      </c>
      <c r="H117" s="52"/>
      <c r="I117" s="52"/>
      <c r="J117" s="52">
        <f>G117</f>
        <v>3.3722190023781078</v>
      </c>
    </row>
    <row r="118" spans="1:10" s="57" customFormat="1" ht="16.5" customHeight="1" x14ac:dyDescent="0.25">
      <c r="A118" s="147"/>
      <c r="B118" s="148"/>
      <c r="C118" s="158"/>
      <c r="D118" s="52">
        <v>2.4500000000000002</v>
      </c>
      <c r="E118" s="52"/>
      <c r="F118" s="64">
        <v>0.3</v>
      </c>
      <c r="G118" s="52">
        <f t="shared" ref="G118" si="7">SQRT((D118^2)+((F118*D118)^2))</f>
        <v>2.557875094683085</v>
      </c>
      <c r="H118" s="52"/>
      <c r="I118" s="52"/>
      <c r="J118" s="52">
        <f>G118</f>
        <v>2.557875094683085</v>
      </c>
    </row>
    <row r="119" spans="1:10" s="57" customFormat="1" ht="16.5" customHeight="1" x14ac:dyDescent="0.25">
      <c r="A119" s="137" t="str">
        <f>"TOTAL - "&amp;'Plan. Orçamentária'!F35</f>
        <v>TOTAL - M</v>
      </c>
      <c r="B119" s="137"/>
      <c r="C119" s="137"/>
      <c r="D119" s="137"/>
      <c r="E119" s="137"/>
      <c r="F119" s="137"/>
      <c r="G119" s="137"/>
      <c r="H119" s="137"/>
      <c r="I119" s="137"/>
      <c r="J119" s="62">
        <f>SUM(J117:J118)</f>
        <v>5.9300940970611933</v>
      </c>
    </row>
    <row r="120" spans="1:10" s="57" customFormat="1" ht="16.5" customHeight="1" x14ac:dyDescent="0.25">
      <c r="A120" s="63" t="str">
        <f>'Plan. Orçamentária'!A37</f>
        <v>2.15</v>
      </c>
      <c r="B120" s="128" t="str">
        <f>'Plan. Orçamentária'!D37</f>
        <v>Pintura preservativa com cupinicida em madeira seca, duas (2) demãos</v>
      </c>
      <c r="C120" s="128"/>
      <c r="D120" s="128"/>
      <c r="E120" s="128"/>
      <c r="F120" s="128"/>
      <c r="G120" s="128"/>
      <c r="H120" s="128"/>
      <c r="I120" s="128"/>
      <c r="J120" s="128"/>
    </row>
    <row r="121" spans="1:10" s="57" customFormat="1" ht="25.5" x14ac:dyDescent="0.25">
      <c r="A121" s="129" t="s">
        <v>68</v>
      </c>
      <c r="B121" s="129"/>
      <c r="C121" s="129"/>
      <c r="D121" s="51" t="s">
        <v>71</v>
      </c>
      <c r="E121" s="51" t="s">
        <v>72</v>
      </c>
      <c r="F121" s="46" t="s">
        <v>154</v>
      </c>
      <c r="G121" s="51" t="s">
        <v>74</v>
      </c>
      <c r="H121" s="51" t="s">
        <v>75</v>
      </c>
      <c r="I121" s="51" t="s">
        <v>76</v>
      </c>
      <c r="J121" s="51" t="s">
        <v>77</v>
      </c>
    </row>
    <row r="122" spans="1:10" s="57" customFormat="1" ht="16.5" customHeight="1" x14ac:dyDescent="0.25">
      <c r="A122" s="138" t="s">
        <v>162</v>
      </c>
      <c r="B122" s="139"/>
      <c r="C122" s="140"/>
      <c r="D122" s="52"/>
      <c r="E122" s="52"/>
      <c r="F122" s="64"/>
      <c r="G122" s="52">
        <f>J88</f>
        <v>320.8171062914231</v>
      </c>
      <c r="H122" s="52"/>
      <c r="I122" s="52"/>
      <c r="J122" s="52">
        <f>G122</f>
        <v>320.8171062914231</v>
      </c>
    </row>
    <row r="123" spans="1:10" s="57" customFormat="1" ht="16.5" customHeight="1" x14ac:dyDescent="0.25">
      <c r="A123" s="137" t="str">
        <f>"TOTAL - "&amp;'Plan. Orçamentária'!F37</f>
        <v>TOTAL - M2</v>
      </c>
      <c r="B123" s="137"/>
      <c r="C123" s="137"/>
      <c r="D123" s="137"/>
      <c r="E123" s="137"/>
      <c r="F123" s="137"/>
      <c r="G123" s="137"/>
      <c r="H123" s="137"/>
      <c r="I123" s="137"/>
      <c r="J123" s="62">
        <f>SUM(J122:J122)</f>
        <v>320.8171062914231</v>
      </c>
    </row>
    <row r="124" spans="1:10" s="57" customFormat="1" ht="16.5" customHeight="1" x14ac:dyDescent="0.25">
      <c r="A124" s="63" t="str">
        <f>'Plan. Orçamentária'!A38</f>
        <v>2.16</v>
      </c>
      <c r="B124" s="128" t="str">
        <f>'Plan. Orçamentária'!D38</f>
        <v xml:space="preserve">Amarração de todas as telha cerâmica tipo colonial/francesa com arame galvanizado tipo 18 BWG - 1,24mm </v>
      </c>
      <c r="C124" s="128"/>
      <c r="D124" s="128"/>
      <c r="E124" s="128"/>
      <c r="F124" s="128"/>
      <c r="G124" s="128"/>
      <c r="H124" s="128"/>
      <c r="I124" s="128"/>
      <c r="J124" s="128"/>
    </row>
    <row r="125" spans="1:10" s="57" customFormat="1" ht="16.5" customHeight="1" x14ac:dyDescent="0.25">
      <c r="A125" s="129" t="s">
        <v>68</v>
      </c>
      <c r="B125" s="129"/>
      <c r="C125" s="129"/>
      <c r="D125" s="51" t="s">
        <v>71</v>
      </c>
      <c r="E125" s="51" t="s">
        <v>72</v>
      </c>
      <c r="F125" s="51" t="s">
        <v>73</v>
      </c>
      <c r="G125" s="51" t="s">
        <v>74</v>
      </c>
      <c r="H125" s="51" t="s">
        <v>75</v>
      </c>
      <c r="I125" s="51" t="s">
        <v>76</v>
      </c>
      <c r="J125" s="51" t="s">
        <v>77</v>
      </c>
    </row>
    <row r="126" spans="1:10" s="57" customFormat="1" ht="16.5" customHeight="1" x14ac:dyDescent="0.25">
      <c r="A126" s="138" t="s">
        <v>153</v>
      </c>
      <c r="B126" s="139"/>
      <c r="C126" s="140"/>
      <c r="D126" s="52"/>
      <c r="E126" s="52"/>
      <c r="F126" s="64"/>
      <c r="G126" s="52"/>
      <c r="H126" s="52"/>
      <c r="I126" s="52">
        <f>J59</f>
        <v>320.8171062914231</v>
      </c>
      <c r="J126" s="52">
        <f>I126</f>
        <v>320.8171062914231</v>
      </c>
    </row>
    <row r="127" spans="1:10" s="57" customFormat="1" ht="16.5" customHeight="1" x14ac:dyDescent="0.25">
      <c r="A127" s="137" t="str">
        <f>"TOTAL - "&amp;'Plan. Orçamentária'!F38</f>
        <v>TOTAL - M2</v>
      </c>
      <c r="B127" s="137"/>
      <c r="C127" s="137"/>
      <c r="D127" s="137"/>
      <c r="E127" s="137"/>
      <c r="F127" s="137"/>
      <c r="G127" s="137"/>
      <c r="H127" s="137"/>
      <c r="I127" s="137"/>
      <c r="J127" s="62">
        <f>SUM(J126:J126)</f>
        <v>320.8171062914231</v>
      </c>
    </row>
    <row r="128" spans="1:10" s="57" customFormat="1" ht="16.5" customHeight="1" x14ac:dyDescent="0.25">
      <c r="A128" s="63" t="str">
        <f>'Plan. Orçamentária'!A39</f>
        <v>2.17</v>
      </c>
      <c r="B128" s="128" t="str">
        <f>'Plan. Orçamentária'!D39</f>
        <v>Andaime em estrutura metálica tubular, incluindo fornecimento, montagem e transporte de todos os materiais</v>
      </c>
      <c r="C128" s="128"/>
      <c r="D128" s="128"/>
      <c r="E128" s="128"/>
      <c r="F128" s="128"/>
      <c r="G128" s="128"/>
      <c r="H128" s="128"/>
      <c r="I128" s="128"/>
      <c r="J128" s="128"/>
    </row>
    <row r="129" spans="1:10" s="57" customFormat="1" ht="16.5" customHeight="1" x14ac:dyDescent="0.25">
      <c r="A129" s="129" t="s">
        <v>68</v>
      </c>
      <c r="B129" s="129"/>
      <c r="C129" s="129"/>
      <c r="D129" s="51" t="s">
        <v>71</v>
      </c>
      <c r="E129" s="51" t="s">
        <v>72</v>
      </c>
      <c r="F129" s="51" t="s">
        <v>73</v>
      </c>
      <c r="G129" s="51" t="s">
        <v>74</v>
      </c>
      <c r="H129" s="51" t="s">
        <v>75</v>
      </c>
      <c r="I129" s="51" t="s">
        <v>76</v>
      </c>
      <c r="J129" s="51" t="s">
        <v>77</v>
      </c>
    </row>
    <row r="130" spans="1:10" s="57" customFormat="1" ht="16.5" customHeight="1" x14ac:dyDescent="0.25">
      <c r="A130" s="138" t="s">
        <v>155</v>
      </c>
      <c r="B130" s="139"/>
      <c r="C130" s="140"/>
      <c r="D130" s="52">
        <v>77.040000000000006</v>
      </c>
      <c r="E130" s="52">
        <v>1.2</v>
      </c>
      <c r="F130" s="71">
        <v>7.7</v>
      </c>
      <c r="G130" s="52"/>
      <c r="H130" s="52"/>
      <c r="I130" s="52"/>
      <c r="J130" s="52">
        <f>PRODUCT(D130:H130)</f>
        <v>711.84960000000012</v>
      </c>
    </row>
    <row r="131" spans="1:10" s="57" customFormat="1" ht="16.5" customHeight="1" x14ac:dyDescent="0.25">
      <c r="A131" s="137" t="str">
        <f>"TOTAL - "&amp;'Plan. Orçamentária'!F39</f>
        <v>TOTAL - M3</v>
      </c>
      <c r="B131" s="137"/>
      <c r="C131" s="137"/>
      <c r="D131" s="137"/>
      <c r="E131" s="137"/>
      <c r="F131" s="137"/>
      <c r="G131" s="137"/>
      <c r="H131" s="137"/>
      <c r="I131" s="137"/>
      <c r="J131" s="62">
        <f>SUM(J130:J130)</f>
        <v>711.84960000000012</v>
      </c>
    </row>
    <row r="132" spans="1:10" s="57" customFormat="1" ht="16.5" customHeight="1" x14ac:dyDescent="0.25">
      <c r="A132" s="63" t="str">
        <f>'Plan. Orçamentária'!A40</f>
        <v>2.18</v>
      </c>
      <c r="B132" s="128" t="str">
        <f>'Plan. Orçamentária'!D40</f>
        <v>Plataforma de madeira para andaimes, incluindo fornecimento, montagem e transporte de todos os materiais</v>
      </c>
      <c r="C132" s="128"/>
      <c r="D132" s="128"/>
      <c r="E132" s="128"/>
      <c r="F132" s="128"/>
      <c r="G132" s="128"/>
      <c r="H132" s="128"/>
      <c r="I132" s="128"/>
      <c r="J132" s="128"/>
    </row>
    <row r="133" spans="1:10" s="57" customFormat="1" ht="16.5" customHeight="1" x14ac:dyDescent="0.25">
      <c r="A133" s="129" t="s">
        <v>68</v>
      </c>
      <c r="B133" s="129"/>
      <c r="C133" s="129"/>
      <c r="D133" s="51" t="s">
        <v>71</v>
      </c>
      <c r="E133" s="51" t="s">
        <v>72</v>
      </c>
      <c r="F133" s="51" t="s">
        <v>73</v>
      </c>
      <c r="G133" s="51" t="s">
        <v>74</v>
      </c>
      <c r="H133" s="51" t="s">
        <v>75</v>
      </c>
      <c r="I133" s="51" t="s">
        <v>76</v>
      </c>
      <c r="J133" s="51" t="s">
        <v>77</v>
      </c>
    </row>
    <row r="134" spans="1:10" s="57" customFormat="1" ht="16.5" customHeight="1" x14ac:dyDescent="0.25">
      <c r="A134" s="138" t="s">
        <v>156</v>
      </c>
      <c r="B134" s="139"/>
      <c r="C134" s="140"/>
      <c r="D134" s="52">
        <v>77.040000000000006</v>
      </c>
      <c r="E134" s="52">
        <v>1.2</v>
      </c>
      <c r="F134" s="64"/>
      <c r="G134" s="52"/>
      <c r="H134" s="52"/>
      <c r="I134" s="52"/>
      <c r="J134" s="52">
        <f>PRODUCT(D134:H134)</f>
        <v>92.448000000000008</v>
      </c>
    </row>
    <row r="135" spans="1:10" s="57" customFormat="1" ht="16.5" customHeight="1" x14ac:dyDescent="0.25">
      <c r="A135" s="137" t="str">
        <f>"TOTAL - "&amp;'Plan. Orçamentária'!F40</f>
        <v>TOTAL - M2</v>
      </c>
      <c r="B135" s="137"/>
      <c r="C135" s="137"/>
      <c r="D135" s="137"/>
      <c r="E135" s="137"/>
      <c r="F135" s="137"/>
      <c r="G135" s="137"/>
      <c r="H135" s="137"/>
      <c r="I135" s="137"/>
      <c r="J135" s="62">
        <f>SUM(J134:J134)</f>
        <v>92.448000000000008</v>
      </c>
    </row>
    <row r="136" spans="1:10" s="57" customFormat="1" ht="16.5" customHeight="1" x14ac:dyDescent="0.25">
      <c r="A136" s="63" t="str">
        <f>'Plan. Orçamentária'!A41</f>
        <v>2.19</v>
      </c>
      <c r="B136" s="128" t="str">
        <f>'Plan. Orçamentária'!D41</f>
        <v>Transporte de material demolido em caçamba</v>
      </c>
      <c r="C136" s="128"/>
      <c r="D136" s="128"/>
      <c r="E136" s="128"/>
      <c r="F136" s="128"/>
      <c r="G136" s="128"/>
      <c r="H136" s="128"/>
      <c r="I136" s="128"/>
      <c r="J136" s="128"/>
    </row>
    <row r="137" spans="1:10" s="57" customFormat="1" ht="16.5" customHeight="1" x14ac:dyDescent="0.25">
      <c r="A137" s="129" t="s">
        <v>68</v>
      </c>
      <c r="B137" s="129"/>
      <c r="C137" s="129"/>
      <c r="D137" s="51" t="s">
        <v>71</v>
      </c>
      <c r="E137" s="51" t="s">
        <v>72</v>
      </c>
      <c r="F137" s="51" t="s">
        <v>158</v>
      </c>
      <c r="G137" s="51" t="s">
        <v>74</v>
      </c>
      <c r="H137" s="51" t="s">
        <v>157</v>
      </c>
      <c r="I137" s="51" t="s">
        <v>76</v>
      </c>
      <c r="J137" s="51" t="s">
        <v>77</v>
      </c>
    </row>
    <row r="138" spans="1:10" s="57" customFormat="1" ht="16.5" customHeight="1" x14ac:dyDescent="0.25">
      <c r="A138" s="138" t="s">
        <v>159</v>
      </c>
      <c r="B138" s="139"/>
      <c r="C138" s="140"/>
      <c r="D138" s="52"/>
      <c r="E138" s="52"/>
      <c r="F138" s="71">
        <v>1.4999999999999999E-2</v>
      </c>
      <c r="G138" s="52">
        <f>J43</f>
        <v>318.835532474422</v>
      </c>
      <c r="H138" s="52">
        <v>1.5</v>
      </c>
      <c r="I138" s="52"/>
      <c r="J138" s="52">
        <f>PRODUCT(D138:H138)</f>
        <v>7.1737994806744947</v>
      </c>
    </row>
    <row r="139" spans="1:10" s="57" customFormat="1" ht="16.5" customHeight="1" x14ac:dyDescent="0.25">
      <c r="A139" s="137" t="str">
        <f>"TOTAL - "&amp;'Plan. Orçamentária'!F41</f>
        <v>TOTAL - M3</v>
      </c>
      <c r="B139" s="137"/>
      <c r="C139" s="137"/>
      <c r="D139" s="137"/>
      <c r="E139" s="137"/>
      <c r="F139" s="137"/>
      <c r="G139" s="137"/>
      <c r="H139" s="137"/>
      <c r="I139" s="137"/>
      <c r="J139" s="62">
        <f>SUM(J138:J138)</f>
        <v>7.1737994806744947</v>
      </c>
    </row>
    <row r="140" spans="1:10" s="57" customFormat="1" ht="16.5" customHeight="1" x14ac:dyDescent="0.25">
      <c r="A140" s="51">
        <f>'Plan. Orçamentária'!A43</f>
        <v>3</v>
      </c>
      <c r="B140" s="115" t="str">
        <f>'Plan. Orçamentária'!D43</f>
        <v>LIMPEZA DA OBRA</v>
      </c>
      <c r="C140" s="115"/>
      <c r="D140" s="115"/>
      <c r="E140" s="115"/>
      <c r="F140" s="115"/>
      <c r="G140" s="115"/>
      <c r="H140" s="115"/>
      <c r="I140" s="115"/>
      <c r="J140" s="115"/>
    </row>
    <row r="141" spans="1:10" s="57" customFormat="1" ht="16.5" customHeight="1" x14ac:dyDescent="0.25">
      <c r="A141" s="63" t="str">
        <f>'Plan. Orçamentária'!A44</f>
        <v>3.1</v>
      </c>
      <c r="B141" s="128" t="str">
        <f>'Plan. Orçamentária'!D44</f>
        <v xml:space="preserve">Limpeza permanente de obra - 01 servente x 4 horas diárias </v>
      </c>
      <c r="C141" s="128"/>
      <c r="D141" s="128"/>
      <c r="E141" s="128"/>
      <c r="F141" s="128"/>
      <c r="G141" s="128"/>
      <c r="H141" s="128"/>
      <c r="I141" s="128"/>
      <c r="J141" s="128"/>
    </row>
    <row r="142" spans="1:10" s="57" customFormat="1" ht="16.5" customHeight="1" x14ac:dyDescent="0.25">
      <c r="A142" s="129" t="s">
        <v>68</v>
      </c>
      <c r="B142" s="129"/>
      <c r="C142" s="129"/>
      <c r="D142" s="51" t="s">
        <v>71</v>
      </c>
      <c r="E142" s="51" t="s">
        <v>72</v>
      </c>
      <c r="F142" s="51" t="s">
        <v>73</v>
      </c>
      <c r="G142" s="51" t="s">
        <v>74</v>
      </c>
      <c r="H142" s="51" t="s">
        <v>75</v>
      </c>
      <c r="I142" s="51" t="s">
        <v>76</v>
      </c>
      <c r="J142" s="51" t="s">
        <v>77</v>
      </c>
    </row>
    <row r="143" spans="1:10" s="57" customFormat="1" ht="16.5" customHeight="1" x14ac:dyDescent="0.25">
      <c r="A143" s="138" t="s">
        <v>161</v>
      </c>
      <c r="B143" s="139"/>
      <c r="C143" s="140"/>
      <c r="D143" s="52"/>
      <c r="E143" s="52"/>
      <c r="F143" s="64"/>
      <c r="G143" s="52">
        <v>3</v>
      </c>
      <c r="H143" s="52"/>
      <c r="I143" s="52"/>
      <c r="J143" s="52">
        <f>PRODUCT(D143:H143)</f>
        <v>3</v>
      </c>
    </row>
    <row r="144" spans="1:10" s="57" customFormat="1" ht="16.5" customHeight="1" x14ac:dyDescent="0.25">
      <c r="A144" s="137" t="str">
        <f>"TOTAL - "&amp;'Plan. Orçamentária'!F44</f>
        <v>TOTAL - MÊS</v>
      </c>
      <c r="B144" s="137"/>
      <c r="C144" s="137"/>
      <c r="D144" s="137"/>
      <c r="E144" s="137"/>
      <c r="F144" s="137"/>
      <c r="G144" s="137"/>
      <c r="H144" s="137"/>
      <c r="I144" s="137"/>
      <c r="J144" s="62">
        <f>SUM(J143:J143)</f>
        <v>3</v>
      </c>
    </row>
    <row r="145" spans="1:10" s="57" customFormat="1" ht="16.5" customHeight="1" x14ac:dyDescent="0.25">
      <c r="A145" s="63" t="str">
        <f>'Plan. Orçamentária'!A45</f>
        <v>3.2</v>
      </c>
      <c r="B145" s="128" t="str">
        <f>'Plan. Orçamentária'!D45</f>
        <v xml:space="preserve">Limpeza final para entrega de obra </v>
      </c>
      <c r="C145" s="128"/>
      <c r="D145" s="128"/>
      <c r="E145" s="128"/>
      <c r="F145" s="128"/>
      <c r="G145" s="128"/>
      <c r="H145" s="128"/>
      <c r="I145" s="128"/>
      <c r="J145" s="128"/>
    </row>
    <row r="146" spans="1:10" s="57" customFormat="1" ht="16.5" customHeight="1" x14ac:dyDescent="0.25">
      <c r="A146" s="129" t="s">
        <v>68</v>
      </c>
      <c r="B146" s="129"/>
      <c r="C146" s="129"/>
      <c r="D146" s="51" t="s">
        <v>71</v>
      </c>
      <c r="E146" s="51" t="s">
        <v>72</v>
      </c>
      <c r="F146" s="51" t="s">
        <v>73</v>
      </c>
      <c r="G146" s="51" t="s">
        <v>74</v>
      </c>
      <c r="H146" s="51" t="s">
        <v>75</v>
      </c>
      <c r="I146" s="51" t="s">
        <v>76</v>
      </c>
      <c r="J146" s="51" t="s">
        <v>77</v>
      </c>
    </row>
    <row r="147" spans="1:10" s="57" customFormat="1" ht="16.5" customHeight="1" x14ac:dyDescent="0.25">
      <c r="A147" s="138" t="s">
        <v>161</v>
      </c>
      <c r="B147" s="139"/>
      <c r="C147" s="140"/>
      <c r="D147" s="52"/>
      <c r="E147" s="52"/>
      <c r="F147" s="64"/>
      <c r="G147" s="52"/>
      <c r="H147" s="52"/>
      <c r="I147" s="52">
        <v>303.16000000000003</v>
      </c>
      <c r="J147" s="52">
        <f>I147</f>
        <v>303.16000000000003</v>
      </c>
    </row>
    <row r="148" spans="1:10" s="57" customFormat="1" ht="16.5" customHeight="1" x14ac:dyDescent="0.25">
      <c r="A148" s="137" t="str">
        <f>"TOTAL - "&amp;'Plan. Orçamentária'!F45</f>
        <v>TOTAL - M2</v>
      </c>
      <c r="B148" s="137"/>
      <c r="C148" s="137"/>
      <c r="D148" s="137"/>
      <c r="E148" s="137"/>
      <c r="F148" s="137"/>
      <c r="G148" s="137"/>
      <c r="H148" s="137"/>
      <c r="I148" s="137"/>
      <c r="J148" s="62">
        <f>SUM(J147:J147)</f>
        <v>303.16000000000003</v>
      </c>
    </row>
  </sheetData>
  <mergeCells count="139">
    <mergeCell ref="B120:J120"/>
    <mergeCell ref="A121:C121"/>
    <mergeCell ref="A122:C122"/>
    <mergeCell ref="A123:I123"/>
    <mergeCell ref="B140:J140"/>
    <mergeCell ref="A144:I144"/>
    <mergeCell ref="B145:J145"/>
    <mergeCell ref="A146:C146"/>
    <mergeCell ref="A147:C147"/>
    <mergeCell ref="B128:J128"/>
    <mergeCell ref="A129:C129"/>
    <mergeCell ref="A130:C130"/>
    <mergeCell ref="A131:I131"/>
    <mergeCell ref="B132:J132"/>
    <mergeCell ref="B124:J124"/>
    <mergeCell ref="A125:C125"/>
    <mergeCell ref="A127:I127"/>
    <mergeCell ref="A126:C126"/>
    <mergeCell ref="A148:I148"/>
    <mergeCell ref="A138:C138"/>
    <mergeCell ref="A139:I139"/>
    <mergeCell ref="B141:J141"/>
    <mergeCell ref="A142:C142"/>
    <mergeCell ref="A143:C143"/>
    <mergeCell ref="A133:C133"/>
    <mergeCell ref="A134:C134"/>
    <mergeCell ref="A135:I135"/>
    <mergeCell ref="B136:J136"/>
    <mergeCell ref="A137:C137"/>
    <mergeCell ref="B115:J115"/>
    <mergeCell ref="A116:C116"/>
    <mergeCell ref="A119:I119"/>
    <mergeCell ref="A117:C118"/>
    <mergeCell ref="A114:I114"/>
    <mergeCell ref="B22:J22"/>
    <mergeCell ref="B23:J23"/>
    <mergeCell ref="A24:C24"/>
    <mergeCell ref="A25:C25"/>
    <mergeCell ref="A26:I26"/>
    <mergeCell ref="B27:J27"/>
    <mergeCell ref="A28:C28"/>
    <mergeCell ref="A29:C29"/>
    <mergeCell ref="A30:I30"/>
    <mergeCell ref="B106:J106"/>
    <mergeCell ref="A107:C107"/>
    <mergeCell ref="A108:C108"/>
    <mergeCell ref="A109:I109"/>
    <mergeCell ref="B110:J110"/>
    <mergeCell ref="A111:C111"/>
    <mergeCell ref="A112:C112"/>
    <mergeCell ref="A113:C113"/>
    <mergeCell ref="B102:J102"/>
    <mergeCell ref="A103:C103"/>
    <mergeCell ref="A105:I105"/>
    <mergeCell ref="A104:C104"/>
    <mergeCell ref="A96:C96"/>
    <mergeCell ref="A101:I101"/>
    <mergeCell ref="A97:C98"/>
    <mergeCell ref="A99:C100"/>
    <mergeCell ref="A80:C81"/>
    <mergeCell ref="A82:C83"/>
    <mergeCell ref="A93:C93"/>
    <mergeCell ref="B95:J95"/>
    <mergeCell ref="A92:C92"/>
    <mergeCell ref="A84:I84"/>
    <mergeCell ref="B85:J85"/>
    <mergeCell ref="A86:C86"/>
    <mergeCell ref="A87:C87"/>
    <mergeCell ref="A88:I88"/>
    <mergeCell ref="B89:J89"/>
    <mergeCell ref="A90:C90"/>
    <mergeCell ref="A91:C91"/>
    <mergeCell ref="A94:I94"/>
    <mergeCell ref="A36:C36"/>
    <mergeCell ref="A37:C37"/>
    <mergeCell ref="A40:C40"/>
    <mergeCell ref="A38:C39"/>
    <mergeCell ref="A41:C42"/>
    <mergeCell ref="A51:C51"/>
    <mergeCell ref="A52:C52"/>
    <mergeCell ref="A53:C53"/>
    <mergeCell ref="A54:C55"/>
    <mergeCell ref="A56:C56"/>
    <mergeCell ref="A57:C58"/>
    <mergeCell ref="A1:J3"/>
    <mergeCell ref="A4:J4"/>
    <mergeCell ref="A5:J5"/>
    <mergeCell ref="A6:A7"/>
    <mergeCell ref="B6:G7"/>
    <mergeCell ref="H6:H7"/>
    <mergeCell ref="I6:I7"/>
    <mergeCell ref="J6:J7"/>
    <mergeCell ref="B44:J44"/>
    <mergeCell ref="A45:C45"/>
    <mergeCell ref="A46:C46"/>
    <mergeCell ref="A8:J8"/>
    <mergeCell ref="B9:J9"/>
    <mergeCell ref="B10:J10"/>
    <mergeCell ref="B11:J11"/>
    <mergeCell ref="A12:C14"/>
    <mergeCell ref="D12:E14"/>
    <mergeCell ref="F12:G14"/>
    <mergeCell ref="H12:J14"/>
    <mergeCell ref="A19:C19"/>
    <mergeCell ref="A35:C35"/>
    <mergeCell ref="A20:C20"/>
    <mergeCell ref="A21:I21"/>
    <mergeCell ref="A15:C15"/>
    <mergeCell ref="D15:E15"/>
    <mergeCell ref="F15:G15"/>
    <mergeCell ref="H15:J15"/>
    <mergeCell ref="B17:J17"/>
    <mergeCell ref="B18:J18"/>
    <mergeCell ref="A16:I16"/>
    <mergeCell ref="B31:J31"/>
    <mergeCell ref="B32:J32"/>
    <mergeCell ref="A33:C33"/>
    <mergeCell ref="A34:C34"/>
    <mergeCell ref="A43:I43"/>
    <mergeCell ref="A75:C75"/>
    <mergeCell ref="A76:C76"/>
    <mergeCell ref="A77:I77"/>
    <mergeCell ref="B78:J78"/>
    <mergeCell ref="A79:C79"/>
    <mergeCell ref="B60:J60"/>
    <mergeCell ref="A61:C61"/>
    <mergeCell ref="A69:I69"/>
    <mergeCell ref="B74:J74"/>
    <mergeCell ref="A71:C71"/>
    <mergeCell ref="A62:C66"/>
    <mergeCell ref="A67:C68"/>
    <mergeCell ref="B70:J70"/>
    <mergeCell ref="A73:I73"/>
    <mergeCell ref="A72:C72"/>
    <mergeCell ref="A47:I47"/>
    <mergeCell ref="B48:J48"/>
    <mergeCell ref="A49:C49"/>
    <mergeCell ref="A50:C50"/>
    <mergeCell ref="A59:I59"/>
  </mergeCells>
  <pageMargins left="0.511811024" right="0.511811024" top="0.78740157499999996" bottom="0.78740157499999996" header="0.31496062000000002" footer="0.31496062000000002"/>
  <pageSetup paperSize="9" scale="56" orientation="portrait" r:id="rId1"/>
  <rowBreaks count="1" manualBreakCount="1">
    <brk id="7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view="pageBreakPreview" topLeftCell="A16" zoomScaleNormal="100" zoomScaleSheetLayoutView="100" workbookViewId="0">
      <selection activeCell="C34" sqref="C34"/>
    </sheetView>
  </sheetViews>
  <sheetFormatPr defaultRowHeight="15" x14ac:dyDescent="0.25"/>
  <cols>
    <col min="1" max="1" width="10.7109375" customWidth="1"/>
    <col min="2" max="3" width="13.7109375" customWidth="1"/>
    <col min="4" max="4" width="99.7109375" customWidth="1"/>
    <col min="5" max="8" width="15" customWidth="1"/>
  </cols>
  <sheetData>
    <row r="1" spans="1:8" ht="16.5" customHeight="1" x14ac:dyDescent="0.25">
      <c r="A1" s="149" t="s">
        <v>0</v>
      </c>
      <c r="B1" s="149"/>
      <c r="C1" s="149"/>
      <c r="D1" s="149"/>
      <c r="E1" s="149"/>
      <c r="F1" s="149"/>
      <c r="G1" s="149"/>
      <c r="H1" s="149"/>
    </row>
    <row r="2" spans="1:8" ht="16.5" customHeight="1" x14ac:dyDescent="0.25">
      <c r="A2" s="149"/>
      <c r="B2" s="149"/>
      <c r="C2" s="149"/>
      <c r="D2" s="149"/>
      <c r="E2" s="149"/>
      <c r="F2" s="149"/>
      <c r="G2" s="149"/>
      <c r="H2" s="149"/>
    </row>
    <row r="3" spans="1:8" ht="16.5" customHeight="1" x14ac:dyDescent="0.25">
      <c r="A3" s="149"/>
      <c r="B3" s="149"/>
      <c r="C3" s="149"/>
      <c r="D3" s="149"/>
      <c r="E3" s="149"/>
      <c r="F3" s="149"/>
      <c r="G3" s="149"/>
      <c r="H3" s="149"/>
    </row>
    <row r="4" spans="1:8" ht="16.5" customHeight="1" x14ac:dyDescent="0.25">
      <c r="A4" s="164" t="s">
        <v>1</v>
      </c>
      <c r="B4" s="164"/>
      <c r="C4" s="164"/>
      <c r="D4" s="164"/>
      <c r="E4" s="164"/>
      <c r="F4" s="164"/>
      <c r="G4" s="164"/>
      <c r="H4" s="164"/>
    </row>
    <row r="5" spans="1:8" ht="16.5" customHeight="1" x14ac:dyDescent="0.25">
      <c r="A5" s="165" t="s">
        <v>2</v>
      </c>
      <c r="B5" s="165"/>
      <c r="C5" s="165"/>
      <c r="D5" s="165"/>
      <c r="E5" s="165"/>
      <c r="F5" s="165"/>
      <c r="G5" s="165"/>
      <c r="H5" s="165"/>
    </row>
    <row r="6" spans="1:8" ht="16.5" customHeight="1" x14ac:dyDescent="0.25">
      <c r="A6" s="165" t="s">
        <v>3</v>
      </c>
      <c r="B6" s="166" t="s">
        <v>80</v>
      </c>
      <c r="C6" s="166"/>
      <c r="D6" s="166"/>
      <c r="E6" s="166"/>
      <c r="F6" s="167" t="s">
        <v>4</v>
      </c>
      <c r="G6" s="168">
        <v>0.31409999999999999</v>
      </c>
      <c r="H6" s="127">
        <v>44658</v>
      </c>
    </row>
    <row r="7" spans="1:8" ht="16.5" customHeight="1" x14ac:dyDescent="0.25">
      <c r="A7" s="165"/>
      <c r="B7" s="166"/>
      <c r="C7" s="166"/>
      <c r="D7" s="166"/>
      <c r="E7" s="166"/>
      <c r="F7" s="167"/>
      <c r="G7" s="168"/>
      <c r="H7" s="127"/>
    </row>
    <row r="8" spans="1:8" ht="16.5" customHeight="1" x14ac:dyDescent="0.25">
      <c r="A8" s="164" t="s">
        <v>44</v>
      </c>
      <c r="B8" s="164"/>
      <c r="C8" s="164"/>
      <c r="D8" s="164"/>
      <c r="E8" s="164"/>
      <c r="F8" s="164"/>
      <c r="G8" s="164"/>
      <c r="H8" s="164"/>
    </row>
    <row r="9" spans="1:8" s="57" customFormat="1" ht="16.5" customHeight="1" x14ac:dyDescent="0.25">
      <c r="A9" s="45">
        <v>1</v>
      </c>
      <c r="B9" s="162" t="str">
        <f>'Plan. Orçamentária'!D27</f>
        <v>Instalação de calha tipo água furtada de chapa galvanizada nº.26 GSG ,desenvolvimento = 50 cm</v>
      </c>
      <c r="C9" s="162"/>
      <c r="D9" s="162"/>
      <c r="E9" s="162"/>
      <c r="F9" s="162"/>
      <c r="G9" s="111" t="s">
        <v>29</v>
      </c>
      <c r="H9" s="112">
        <f>H17</f>
        <v>69.709420309999999</v>
      </c>
    </row>
    <row r="10" spans="1:8" s="57" customFormat="1" ht="16.5" customHeight="1" x14ac:dyDescent="0.25">
      <c r="A10" s="157" t="s">
        <v>6</v>
      </c>
      <c r="B10" s="157" t="s">
        <v>45</v>
      </c>
      <c r="C10" s="157" t="s">
        <v>46</v>
      </c>
      <c r="D10" s="157" t="s">
        <v>47</v>
      </c>
      <c r="E10" s="157" t="s">
        <v>10</v>
      </c>
      <c r="F10" s="157" t="s">
        <v>48</v>
      </c>
      <c r="G10" s="157" t="s">
        <v>49</v>
      </c>
      <c r="H10" s="160" t="s">
        <v>50</v>
      </c>
    </row>
    <row r="11" spans="1:8" s="57" customFormat="1" ht="16.5" customHeight="1" x14ac:dyDescent="0.25">
      <c r="A11" s="157"/>
      <c r="B11" s="157"/>
      <c r="C11" s="163"/>
      <c r="D11" s="157"/>
      <c r="E11" s="157"/>
      <c r="F11" s="157"/>
      <c r="G11" s="157"/>
      <c r="H11" s="160"/>
    </row>
    <row r="12" spans="1:8" s="57" customFormat="1" ht="16.5" customHeight="1" x14ac:dyDescent="0.25">
      <c r="A12" s="38" t="s">
        <v>51</v>
      </c>
      <c r="B12" s="37" t="s">
        <v>52</v>
      </c>
      <c r="C12" s="33" t="s">
        <v>216</v>
      </c>
      <c r="D12" s="36" t="s">
        <v>217</v>
      </c>
      <c r="E12" s="39" t="s">
        <v>65</v>
      </c>
      <c r="F12" s="44">
        <v>1</v>
      </c>
      <c r="G12" s="43">
        <v>45.12</v>
      </c>
      <c r="H12" s="43">
        <f>F12*G12</f>
        <v>45.12</v>
      </c>
    </row>
    <row r="13" spans="1:8" s="57" customFormat="1" ht="16.5" customHeight="1" x14ac:dyDescent="0.25">
      <c r="A13" s="38" t="s">
        <v>55</v>
      </c>
      <c r="B13" s="37" t="s">
        <v>52</v>
      </c>
      <c r="C13" s="33" t="s">
        <v>219</v>
      </c>
      <c r="D13" s="36" t="s">
        <v>56</v>
      </c>
      <c r="E13" s="39" t="s">
        <v>54</v>
      </c>
      <c r="F13" s="44">
        <v>0.5</v>
      </c>
      <c r="G13" s="43">
        <v>17.87</v>
      </c>
      <c r="H13" s="43">
        <f t="shared" ref="H13:H16" si="0">F13*G13</f>
        <v>8.9350000000000005</v>
      </c>
    </row>
    <row r="14" spans="1:8" s="57" customFormat="1" ht="16.5" customHeight="1" x14ac:dyDescent="0.25">
      <c r="A14" s="38" t="s">
        <v>57</v>
      </c>
      <c r="B14" s="37" t="s">
        <v>52</v>
      </c>
      <c r="C14" s="33" t="s">
        <v>220</v>
      </c>
      <c r="D14" s="36" t="s">
        <v>53</v>
      </c>
      <c r="E14" s="39" t="s">
        <v>54</v>
      </c>
      <c r="F14" s="44">
        <v>0.5</v>
      </c>
      <c r="G14" s="43">
        <v>21.89</v>
      </c>
      <c r="H14" s="43">
        <f t="shared" si="0"/>
        <v>10.945</v>
      </c>
    </row>
    <row r="15" spans="1:8" s="57" customFormat="1" ht="16.5" customHeight="1" x14ac:dyDescent="0.25">
      <c r="A15" s="38" t="s">
        <v>109</v>
      </c>
      <c r="B15" s="37" t="s">
        <v>52</v>
      </c>
      <c r="C15" s="33" t="s">
        <v>221</v>
      </c>
      <c r="D15" s="36" t="s">
        <v>222</v>
      </c>
      <c r="E15" s="39" t="s">
        <v>24</v>
      </c>
      <c r="F15" s="44">
        <v>4.2</v>
      </c>
      <c r="G15" s="43">
        <v>0.06</v>
      </c>
      <c r="H15" s="43">
        <f t="shared" si="0"/>
        <v>0.252</v>
      </c>
    </row>
    <row r="16" spans="1:8" s="57" customFormat="1" ht="16.5" customHeight="1" x14ac:dyDescent="0.25">
      <c r="A16" s="38" t="s">
        <v>218</v>
      </c>
      <c r="B16" s="37" t="s">
        <v>52</v>
      </c>
      <c r="C16" s="33" t="s">
        <v>223</v>
      </c>
      <c r="D16" s="36" t="s">
        <v>224</v>
      </c>
      <c r="E16" s="39" t="s">
        <v>24</v>
      </c>
      <c r="F16" s="44">
        <v>0.13548389999999999</v>
      </c>
      <c r="G16" s="43">
        <v>32.9</v>
      </c>
      <c r="H16" s="43">
        <f t="shared" si="0"/>
        <v>4.4574203099999998</v>
      </c>
    </row>
    <row r="17" spans="1:8" s="57" customFormat="1" ht="16.5" customHeight="1" x14ac:dyDescent="0.25">
      <c r="A17" s="161" t="s">
        <v>59</v>
      </c>
      <c r="B17" s="161"/>
      <c r="C17" s="161"/>
      <c r="D17" s="161"/>
      <c r="E17" s="161"/>
      <c r="F17" s="161"/>
      <c r="G17" s="161"/>
      <c r="H17" s="29">
        <f>SUM(H12:H16)</f>
        <v>69.709420309999999</v>
      </c>
    </row>
    <row r="18" spans="1:8" ht="25.5" customHeight="1" x14ac:dyDescent="0.25">
      <c r="A18" s="45">
        <v>2</v>
      </c>
      <c r="B18" s="162" t="str">
        <f>'Plan. Orçamentária'!D32</f>
        <v xml:space="preserve">Execução de guarda pó com tabua de madeira aparelhada 2,5 x 25 cm, maçaranduba, angelim ou equivalente da região, inclusive fornecimento e transporte de todos os materiais  </v>
      </c>
      <c r="C18" s="162"/>
      <c r="D18" s="162"/>
      <c r="E18" s="162"/>
      <c r="F18" s="162"/>
      <c r="G18" s="46" t="s">
        <v>29</v>
      </c>
      <c r="H18" s="47">
        <f>H25</f>
        <v>63.855000000000004</v>
      </c>
    </row>
    <row r="19" spans="1:8" ht="16.5" customHeight="1" x14ac:dyDescent="0.25">
      <c r="A19" s="157" t="s">
        <v>6</v>
      </c>
      <c r="B19" s="157" t="s">
        <v>45</v>
      </c>
      <c r="C19" s="157" t="s">
        <v>46</v>
      </c>
      <c r="D19" s="157" t="s">
        <v>47</v>
      </c>
      <c r="E19" s="157" t="s">
        <v>10</v>
      </c>
      <c r="F19" s="157" t="s">
        <v>48</v>
      </c>
      <c r="G19" s="157" t="s">
        <v>49</v>
      </c>
      <c r="H19" s="160" t="s">
        <v>50</v>
      </c>
    </row>
    <row r="20" spans="1:8" ht="16.5" customHeight="1" x14ac:dyDescent="0.25">
      <c r="A20" s="157"/>
      <c r="B20" s="157"/>
      <c r="C20" s="163"/>
      <c r="D20" s="157"/>
      <c r="E20" s="157"/>
      <c r="F20" s="157"/>
      <c r="G20" s="157"/>
      <c r="H20" s="160"/>
    </row>
    <row r="21" spans="1:8" ht="16.5" customHeight="1" x14ac:dyDescent="0.25">
      <c r="A21" s="38" t="s">
        <v>206</v>
      </c>
      <c r="B21" s="37" t="s">
        <v>52</v>
      </c>
      <c r="C21" s="33" t="s">
        <v>108</v>
      </c>
      <c r="D21" s="36" t="s">
        <v>107</v>
      </c>
      <c r="E21" s="39" t="s">
        <v>65</v>
      </c>
      <c r="F21" s="44">
        <v>1</v>
      </c>
      <c r="G21" s="43">
        <v>42</v>
      </c>
      <c r="H21" s="43">
        <f>F21*G21</f>
        <v>42</v>
      </c>
    </row>
    <row r="22" spans="1:8" ht="16.5" customHeight="1" x14ac:dyDescent="0.25">
      <c r="A22" s="38" t="s">
        <v>207</v>
      </c>
      <c r="B22" s="37" t="s">
        <v>52</v>
      </c>
      <c r="C22" s="33" t="s">
        <v>219</v>
      </c>
      <c r="D22" s="36" t="s">
        <v>56</v>
      </c>
      <c r="E22" s="39" t="s">
        <v>54</v>
      </c>
      <c r="F22" s="44">
        <v>0.5</v>
      </c>
      <c r="G22" s="43">
        <v>17.87</v>
      </c>
      <c r="H22" s="43">
        <f t="shared" ref="H22:H24" si="1">F22*G22</f>
        <v>8.9350000000000005</v>
      </c>
    </row>
    <row r="23" spans="1:8" ht="16.5" customHeight="1" x14ac:dyDescent="0.25">
      <c r="A23" s="38" t="s">
        <v>208</v>
      </c>
      <c r="B23" s="37" t="s">
        <v>52</v>
      </c>
      <c r="C23" s="33" t="s">
        <v>220</v>
      </c>
      <c r="D23" s="36" t="s">
        <v>53</v>
      </c>
      <c r="E23" s="39" t="s">
        <v>54</v>
      </c>
      <c r="F23" s="44">
        <v>0.5</v>
      </c>
      <c r="G23" s="43">
        <v>21.89</v>
      </c>
      <c r="H23" s="43">
        <f t="shared" si="1"/>
        <v>10.945</v>
      </c>
    </row>
    <row r="24" spans="1:8" s="57" customFormat="1" ht="16.5" customHeight="1" x14ac:dyDescent="0.25">
      <c r="A24" s="38" t="s">
        <v>209</v>
      </c>
      <c r="B24" s="37" t="s">
        <v>52</v>
      </c>
      <c r="C24" s="33" t="s">
        <v>111</v>
      </c>
      <c r="D24" s="36" t="s">
        <v>110</v>
      </c>
      <c r="E24" s="39" t="s">
        <v>58</v>
      </c>
      <c r="F24" s="44">
        <v>0.1</v>
      </c>
      <c r="G24" s="43">
        <v>19.75</v>
      </c>
      <c r="H24" s="43">
        <f t="shared" si="1"/>
        <v>1.9750000000000001</v>
      </c>
    </row>
    <row r="25" spans="1:8" ht="16.5" customHeight="1" x14ac:dyDescent="0.25">
      <c r="A25" s="161" t="s">
        <v>59</v>
      </c>
      <c r="B25" s="161"/>
      <c r="C25" s="161"/>
      <c r="D25" s="161"/>
      <c r="E25" s="161"/>
      <c r="F25" s="161"/>
      <c r="G25" s="161"/>
      <c r="H25" s="29">
        <f>SUM(H21:H24)</f>
        <v>63.855000000000004</v>
      </c>
    </row>
    <row r="26" spans="1:8" s="57" customFormat="1" ht="25.5" customHeight="1" x14ac:dyDescent="0.25">
      <c r="A26" s="45">
        <v>3</v>
      </c>
      <c r="B26" s="162" t="str">
        <f>'Plan. Orçamentária'!D34</f>
        <v>Moldura trabalhada nas extremidades dos caibros (peito de pombo)</v>
      </c>
      <c r="C26" s="162"/>
      <c r="D26" s="162"/>
      <c r="E26" s="162"/>
      <c r="F26" s="162"/>
      <c r="G26" s="46" t="s">
        <v>29</v>
      </c>
      <c r="H26" s="47">
        <f>H30</f>
        <v>11.09</v>
      </c>
    </row>
    <row r="27" spans="1:8" s="57" customFormat="1" ht="16.5" customHeight="1" x14ac:dyDescent="0.25">
      <c r="A27" s="157" t="s">
        <v>6</v>
      </c>
      <c r="B27" s="157" t="s">
        <v>45</v>
      </c>
      <c r="C27" s="157" t="s">
        <v>46</v>
      </c>
      <c r="D27" s="157" t="s">
        <v>47</v>
      </c>
      <c r="E27" s="157" t="s">
        <v>10</v>
      </c>
      <c r="F27" s="157" t="s">
        <v>48</v>
      </c>
      <c r="G27" s="157" t="s">
        <v>49</v>
      </c>
      <c r="H27" s="160" t="s">
        <v>50</v>
      </c>
    </row>
    <row r="28" spans="1:8" s="57" customFormat="1" ht="16.5" customHeight="1" x14ac:dyDescent="0.25">
      <c r="A28" s="157"/>
      <c r="B28" s="157"/>
      <c r="C28" s="163"/>
      <c r="D28" s="157"/>
      <c r="E28" s="157"/>
      <c r="F28" s="157"/>
      <c r="G28" s="157"/>
      <c r="H28" s="160"/>
    </row>
    <row r="29" spans="1:8" s="57" customFormat="1" ht="16.5" customHeight="1" x14ac:dyDescent="0.25">
      <c r="A29" s="38" t="s">
        <v>210</v>
      </c>
      <c r="B29" s="37" t="s">
        <v>52</v>
      </c>
      <c r="C29" s="33" t="s">
        <v>241</v>
      </c>
      <c r="D29" s="36" t="s">
        <v>150</v>
      </c>
      <c r="E29" s="39" t="s">
        <v>54</v>
      </c>
      <c r="F29" s="44">
        <v>0.5</v>
      </c>
      <c r="G29" s="43">
        <v>22.18</v>
      </c>
      <c r="H29" s="43">
        <f t="shared" ref="H29" si="2">F29*G29</f>
        <v>11.09</v>
      </c>
    </row>
    <row r="30" spans="1:8" s="57" customFormat="1" ht="16.5" customHeight="1" x14ac:dyDescent="0.25">
      <c r="A30" s="161" t="s">
        <v>62</v>
      </c>
      <c r="B30" s="161"/>
      <c r="C30" s="161"/>
      <c r="D30" s="161"/>
      <c r="E30" s="161"/>
      <c r="F30" s="161"/>
      <c r="G30" s="161"/>
      <c r="H30" s="29">
        <f>SUM(H29:H29)</f>
        <v>11.09</v>
      </c>
    </row>
    <row r="31" spans="1:8" s="57" customFormat="1" ht="25.5" customHeight="1" x14ac:dyDescent="0.25">
      <c r="A31" s="45">
        <v>4</v>
      </c>
      <c r="B31" s="162" t="str">
        <f>'Plan. Orçamentária'!D38</f>
        <v xml:space="preserve">Amarração de todas as telha cerâmica tipo colonial/francesa com arame galvanizado tipo 18 BWG - 1,24mm </v>
      </c>
      <c r="C31" s="162"/>
      <c r="D31" s="162"/>
      <c r="E31" s="162"/>
      <c r="F31" s="162"/>
      <c r="G31" s="46" t="s">
        <v>29</v>
      </c>
      <c r="H31" s="47">
        <f>H37</f>
        <v>15.918480000000001</v>
      </c>
    </row>
    <row r="32" spans="1:8" s="57" customFormat="1" ht="16.5" customHeight="1" x14ac:dyDescent="0.25">
      <c r="A32" s="157" t="s">
        <v>6</v>
      </c>
      <c r="B32" s="157" t="s">
        <v>45</v>
      </c>
      <c r="C32" s="157" t="s">
        <v>46</v>
      </c>
      <c r="D32" s="157" t="s">
        <v>47</v>
      </c>
      <c r="E32" s="157" t="s">
        <v>10</v>
      </c>
      <c r="F32" s="157" t="s">
        <v>48</v>
      </c>
      <c r="G32" s="157" t="s">
        <v>49</v>
      </c>
      <c r="H32" s="160" t="s">
        <v>50</v>
      </c>
    </row>
    <row r="33" spans="1:8" s="57" customFormat="1" ht="16.5" customHeight="1" x14ac:dyDescent="0.25">
      <c r="A33" s="157"/>
      <c r="B33" s="157"/>
      <c r="C33" s="163"/>
      <c r="D33" s="157"/>
      <c r="E33" s="157"/>
      <c r="F33" s="157"/>
      <c r="G33" s="157"/>
      <c r="H33" s="160"/>
    </row>
    <row r="34" spans="1:8" s="57" customFormat="1" ht="16.5" customHeight="1" x14ac:dyDescent="0.25">
      <c r="A34" s="38" t="s">
        <v>211</v>
      </c>
      <c r="B34" s="37" t="s">
        <v>52</v>
      </c>
      <c r="C34" s="33" t="s">
        <v>220</v>
      </c>
      <c r="D34" s="36" t="s">
        <v>53</v>
      </c>
      <c r="E34" s="39" t="s">
        <v>54</v>
      </c>
      <c r="F34" s="44">
        <v>0.3</v>
      </c>
      <c r="G34" s="43">
        <v>21.89</v>
      </c>
      <c r="H34" s="43">
        <f>F34*G34</f>
        <v>6.5670000000000002</v>
      </c>
    </row>
    <row r="35" spans="1:8" s="57" customFormat="1" ht="16.5" customHeight="1" x14ac:dyDescent="0.25">
      <c r="A35" s="38" t="s">
        <v>212</v>
      </c>
      <c r="B35" s="37" t="s">
        <v>52</v>
      </c>
      <c r="C35" s="33" t="s">
        <v>219</v>
      </c>
      <c r="D35" s="36" t="s">
        <v>56</v>
      </c>
      <c r="E35" s="39" t="s">
        <v>54</v>
      </c>
      <c r="F35" s="44">
        <v>0.3</v>
      </c>
      <c r="G35" s="43">
        <v>17.87</v>
      </c>
      <c r="H35" s="43">
        <f t="shared" ref="H35:H36" si="3">F35*G35</f>
        <v>5.3609999999999998</v>
      </c>
    </row>
    <row r="36" spans="1:8" s="57" customFormat="1" ht="16.5" customHeight="1" x14ac:dyDescent="0.25">
      <c r="A36" s="38" t="s">
        <v>213</v>
      </c>
      <c r="B36" s="37" t="s">
        <v>52</v>
      </c>
      <c r="C36" s="33" t="s">
        <v>60</v>
      </c>
      <c r="D36" s="36" t="s">
        <v>61</v>
      </c>
      <c r="E36" s="39" t="s">
        <v>58</v>
      </c>
      <c r="F36" s="44">
        <f>0.004*26</f>
        <v>0.10400000000000001</v>
      </c>
      <c r="G36" s="43">
        <v>38.369999999999997</v>
      </c>
      <c r="H36" s="43">
        <f t="shared" si="3"/>
        <v>3.9904800000000002</v>
      </c>
    </row>
    <row r="37" spans="1:8" s="57" customFormat="1" ht="16.5" customHeight="1" x14ac:dyDescent="0.25">
      <c r="A37" s="161" t="s">
        <v>63</v>
      </c>
      <c r="B37" s="161"/>
      <c r="C37" s="161"/>
      <c r="D37" s="161"/>
      <c r="E37" s="161"/>
      <c r="F37" s="161"/>
      <c r="G37" s="161"/>
      <c r="H37" s="29">
        <f>SUM(H34:H36)</f>
        <v>15.918480000000001</v>
      </c>
    </row>
  </sheetData>
  <mergeCells count="49">
    <mergeCell ref="A37:G37"/>
    <mergeCell ref="B26:F26"/>
    <mergeCell ref="A27:A28"/>
    <mergeCell ref="B27:B28"/>
    <mergeCell ref="C27:C28"/>
    <mergeCell ref="D27:D28"/>
    <mergeCell ref="E27:E28"/>
    <mergeCell ref="F27:F28"/>
    <mergeCell ref="G27:G28"/>
    <mergeCell ref="A30:G30"/>
    <mergeCell ref="A8:H8"/>
    <mergeCell ref="B31:F31"/>
    <mergeCell ref="A32:A33"/>
    <mergeCell ref="B32:B33"/>
    <mergeCell ref="C32:C33"/>
    <mergeCell ref="D32:D33"/>
    <mergeCell ref="E32:E33"/>
    <mergeCell ref="F32:F33"/>
    <mergeCell ref="G32:G33"/>
    <mergeCell ref="H32:H33"/>
    <mergeCell ref="H27:H28"/>
    <mergeCell ref="H19:H20"/>
    <mergeCell ref="A25:G25"/>
    <mergeCell ref="G19:G20"/>
    <mergeCell ref="B18:F18"/>
    <mergeCell ref="A19:A20"/>
    <mergeCell ref="A1:H3"/>
    <mergeCell ref="A4:H4"/>
    <mergeCell ref="A5:H5"/>
    <mergeCell ref="A6:A7"/>
    <mergeCell ref="B6:E7"/>
    <mergeCell ref="F6:F7"/>
    <mergeCell ref="G6:G7"/>
    <mergeCell ref="H6:H7"/>
    <mergeCell ref="B19:B20"/>
    <mergeCell ref="C19:C20"/>
    <mergeCell ref="D19:D20"/>
    <mergeCell ref="E19:E20"/>
    <mergeCell ref="F19:F20"/>
    <mergeCell ref="G10:G11"/>
    <mergeCell ref="H10:H11"/>
    <mergeCell ref="A17:G17"/>
    <mergeCell ref="B9:F9"/>
    <mergeCell ref="A10:A11"/>
    <mergeCell ref="B10:B11"/>
    <mergeCell ref="C10:C11"/>
    <mergeCell ref="D10:D11"/>
    <mergeCell ref="E10:E11"/>
    <mergeCell ref="F10:F11"/>
  </mergeCells>
  <pageMargins left="0.511811024" right="0.511811024" top="0.78740157499999996" bottom="0.78740157499999996" header="0.31496062000000002" footer="0.31496062000000002"/>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opLeftCell="A19" workbookViewId="0">
      <selection activeCell="A27" sqref="A27:H27"/>
    </sheetView>
  </sheetViews>
  <sheetFormatPr defaultRowHeight="14.25" x14ac:dyDescent="0.25"/>
  <cols>
    <col min="1" max="1" width="12.7109375" style="90" customWidth="1"/>
    <col min="2" max="2" width="31.5703125" style="68" customWidth="1"/>
    <col min="3" max="6" width="14.7109375" style="68" customWidth="1"/>
    <col min="7" max="7" width="14.7109375" style="91" customWidth="1"/>
    <col min="8" max="10" width="14.7109375" style="68" customWidth="1"/>
    <col min="11" max="11" width="9.140625" style="68"/>
    <col min="12" max="13" width="13.140625" style="68" bestFit="1" customWidth="1"/>
    <col min="14" max="256" width="9.140625" style="68"/>
    <col min="257" max="257" width="12.7109375" style="68" customWidth="1"/>
    <col min="258" max="258" width="31.5703125" style="68" customWidth="1"/>
    <col min="259" max="266" width="14.7109375" style="68" customWidth="1"/>
    <col min="267" max="267" width="9.140625" style="68"/>
    <col min="268" max="269" width="13.140625" style="68" bestFit="1" customWidth="1"/>
    <col min="270" max="512" width="9.140625" style="68"/>
    <col min="513" max="513" width="12.7109375" style="68" customWidth="1"/>
    <col min="514" max="514" width="31.5703125" style="68" customWidth="1"/>
    <col min="515" max="522" width="14.7109375" style="68" customWidth="1"/>
    <col min="523" max="523" width="9.140625" style="68"/>
    <col min="524" max="525" width="13.140625" style="68" bestFit="1" customWidth="1"/>
    <col min="526" max="768" width="9.140625" style="68"/>
    <col min="769" max="769" width="12.7109375" style="68" customWidth="1"/>
    <col min="770" max="770" width="31.5703125" style="68" customWidth="1"/>
    <col min="771" max="778" width="14.7109375" style="68" customWidth="1"/>
    <col min="779" max="779" width="9.140625" style="68"/>
    <col min="780" max="781" width="13.140625" style="68" bestFit="1" customWidth="1"/>
    <col min="782" max="1024" width="9.140625" style="68"/>
    <col min="1025" max="1025" width="12.7109375" style="68" customWidth="1"/>
    <col min="1026" max="1026" width="31.5703125" style="68" customWidth="1"/>
    <col min="1027" max="1034" width="14.7109375" style="68" customWidth="1"/>
    <col min="1035" max="1035" width="9.140625" style="68"/>
    <col min="1036" max="1037" width="13.140625" style="68" bestFit="1" customWidth="1"/>
    <col min="1038" max="1280" width="9.140625" style="68"/>
    <col min="1281" max="1281" width="12.7109375" style="68" customWidth="1"/>
    <col min="1282" max="1282" width="31.5703125" style="68" customWidth="1"/>
    <col min="1283" max="1290" width="14.7109375" style="68" customWidth="1"/>
    <col min="1291" max="1291" width="9.140625" style="68"/>
    <col min="1292" max="1293" width="13.140625" style="68" bestFit="1" customWidth="1"/>
    <col min="1294" max="1536" width="9.140625" style="68"/>
    <col min="1537" max="1537" width="12.7109375" style="68" customWidth="1"/>
    <col min="1538" max="1538" width="31.5703125" style="68" customWidth="1"/>
    <col min="1539" max="1546" width="14.7109375" style="68" customWidth="1"/>
    <col min="1547" max="1547" width="9.140625" style="68"/>
    <col min="1548" max="1549" width="13.140625" style="68" bestFit="1" customWidth="1"/>
    <col min="1550" max="1792" width="9.140625" style="68"/>
    <col min="1793" max="1793" width="12.7109375" style="68" customWidth="1"/>
    <col min="1794" max="1794" width="31.5703125" style="68" customWidth="1"/>
    <col min="1795" max="1802" width="14.7109375" style="68" customWidth="1"/>
    <col min="1803" max="1803" width="9.140625" style="68"/>
    <col min="1804" max="1805" width="13.140625" style="68" bestFit="1" customWidth="1"/>
    <col min="1806" max="2048" width="9.140625" style="68"/>
    <col min="2049" max="2049" width="12.7109375" style="68" customWidth="1"/>
    <col min="2050" max="2050" width="31.5703125" style="68" customWidth="1"/>
    <col min="2051" max="2058" width="14.7109375" style="68" customWidth="1"/>
    <col min="2059" max="2059" width="9.140625" style="68"/>
    <col min="2060" max="2061" width="13.140625" style="68" bestFit="1" customWidth="1"/>
    <col min="2062" max="2304" width="9.140625" style="68"/>
    <col min="2305" max="2305" width="12.7109375" style="68" customWidth="1"/>
    <col min="2306" max="2306" width="31.5703125" style="68" customWidth="1"/>
    <col min="2307" max="2314" width="14.7109375" style="68" customWidth="1"/>
    <col min="2315" max="2315" width="9.140625" style="68"/>
    <col min="2316" max="2317" width="13.140625" style="68" bestFit="1" customWidth="1"/>
    <col min="2318" max="2560" width="9.140625" style="68"/>
    <col min="2561" max="2561" width="12.7109375" style="68" customWidth="1"/>
    <col min="2562" max="2562" width="31.5703125" style="68" customWidth="1"/>
    <col min="2563" max="2570" width="14.7109375" style="68" customWidth="1"/>
    <col min="2571" max="2571" width="9.140625" style="68"/>
    <col min="2572" max="2573" width="13.140625" style="68" bestFit="1" customWidth="1"/>
    <col min="2574" max="2816" width="9.140625" style="68"/>
    <col min="2817" max="2817" width="12.7109375" style="68" customWidth="1"/>
    <col min="2818" max="2818" width="31.5703125" style="68" customWidth="1"/>
    <col min="2819" max="2826" width="14.7109375" style="68" customWidth="1"/>
    <col min="2827" max="2827" width="9.140625" style="68"/>
    <col min="2828" max="2829" width="13.140625" style="68" bestFit="1" customWidth="1"/>
    <col min="2830" max="3072" width="9.140625" style="68"/>
    <col min="3073" max="3073" width="12.7109375" style="68" customWidth="1"/>
    <col min="3074" max="3074" width="31.5703125" style="68" customWidth="1"/>
    <col min="3075" max="3082" width="14.7109375" style="68" customWidth="1"/>
    <col min="3083" max="3083" width="9.140625" style="68"/>
    <col min="3084" max="3085" width="13.140625" style="68" bestFit="1" customWidth="1"/>
    <col min="3086" max="3328" width="9.140625" style="68"/>
    <col min="3329" max="3329" width="12.7109375" style="68" customWidth="1"/>
    <col min="3330" max="3330" width="31.5703125" style="68" customWidth="1"/>
    <col min="3331" max="3338" width="14.7109375" style="68" customWidth="1"/>
    <col min="3339" max="3339" width="9.140625" style="68"/>
    <col min="3340" max="3341" width="13.140625" style="68" bestFit="1" customWidth="1"/>
    <col min="3342" max="3584" width="9.140625" style="68"/>
    <col min="3585" max="3585" width="12.7109375" style="68" customWidth="1"/>
    <col min="3586" max="3586" width="31.5703125" style="68" customWidth="1"/>
    <col min="3587" max="3594" width="14.7109375" style="68" customWidth="1"/>
    <col min="3595" max="3595" width="9.140625" style="68"/>
    <col min="3596" max="3597" width="13.140625" style="68" bestFit="1" customWidth="1"/>
    <col min="3598" max="3840" width="9.140625" style="68"/>
    <col min="3841" max="3841" width="12.7109375" style="68" customWidth="1"/>
    <col min="3842" max="3842" width="31.5703125" style="68" customWidth="1"/>
    <col min="3843" max="3850" width="14.7109375" style="68" customWidth="1"/>
    <col min="3851" max="3851" width="9.140625" style="68"/>
    <col min="3852" max="3853" width="13.140625" style="68" bestFit="1" customWidth="1"/>
    <col min="3854" max="4096" width="9.140625" style="68"/>
    <col min="4097" max="4097" width="12.7109375" style="68" customWidth="1"/>
    <col min="4098" max="4098" width="31.5703125" style="68" customWidth="1"/>
    <col min="4099" max="4106" width="14.7109375" style="68" customWidth="1"/>
    <col min="4107" max="4107" width="9.140625" style="68"/>
    <col min="4108" max="4109" width="13.140625" style="68" bestFit="1" customWidth="1"/>
    <col min="4110" max="4352" width="9.140625" style="68"/>
    <col min="4353" max="4353" width="12.7109375" style="68" customWidth="1"/>
    <col min="4354" max="4354" width="31.5703125" style="68" customWidth="1"/>
    <col min="4355" max="4362" width="14.7109375" style="68" customWidth="1"/>
    <col min="4363" max="4363" width="9.140625" style="68"/>
    <col min="4364" max="4365" width="13.140625" style="68" bestFit="1" customWidth="1"/>
    <col min="4366" max="4608" width="9.140625" style="68"/>
    <col min="4609" max="4609" width="12.7109375" style="68" customWidth="1"/>
    <col min="4610" max="4610" width="31.5703125" style="68" customWidth="1"/>
    <col min="4611" max="4618" width="14.7109375" style="68" customWidth="1"/>
    <col min="4619" max="4619" width="9.140625" style="68"/>
    <col min="4620" max="4621" width="13.140625" style="68" bestFit="1" customWidth="1"/>
    <col min="4622" max="4864" width="9.140625" style="68"/>
    <col min="4865" max="4865" width="12.7109375" style="68" customWidth="1"/>
    <col min="4866" max="4866" width="31.5703125" style="68" customWidth="1"/>
    <col min="4867" max="4874" width="14.7109375" style="68" customWidth="1"/>
    <col min="4875" max="4875" width="9.140625" style="68"/>
    <col min="4876" max="4877" width="13.140625" style="68" bestFit="1" customWidth="1"/>
    <col min="4878" max="5120" width="9.140625" style="68"/>
    <col min="5121" max="5121" width="12.7109375" style="68" customWidth="1"/>
    <col min="5122" max="5122" width="31.5703125" style="68" customWidth="1"/>
    <col min="5123" max="5130" width="14.7109375" style="68" customWidth="1"/>
    <col min="5131" max="5131" width="9.140625" style="68"/>
    <col min="5132" max="5133" width="13.140625" style="68" bestFit="1" customWidth="1"/>
    <col min="5134" max="5376" width="9.140625" style="68"/>
    <col min="5377" max="5377" width="12.7109375" style="68" customWidth="1"/>
    <col min="5378" max="5378" width="31.5703125" style="68" customWidth="1"/>
    <col min="5379" max="5386" width="14.7109375" style="68" customWidth="1"/>
    <col min="5387" max="5387" width="9.140625" style="68"/>
    <col min="5388" max="5389" width="13.140625" style="68" bestFit="1" customWidth="1"/>
    <col min="5390" max="5632" width="9.140625" style="68"/>
    <col min="5633" max="5633" width="12.7109375" style="68" customWidth="1"/>
    <col min="5634" max="5634" width="31.5703125" style="68" customWidth="1"/>
    <col min="5635" max="5642" width="14.7109375" style="68" customWidth="1"/>
    <col min="5643" max="5643" width="9.140625" style="68"/>
    <col min="5644" max="5645" width="13.140625" style="68" bestFit="1" customWidth="1"/>
    <col min="5646" max="5888" width="9.140625" style="68"/>
    <col min="5889" max="5889" width="12.7109375" style="68" customWidth="1"/>
    <col min="5890" max="5890" width="31.5703125" style="68" customWidth="1"/>
    <col min="5891" max="5898" width="14.7109375" style="68" customWidth="1"/>
    <col min="5899" max="5899" width="9.140625" style="68"/>
    <col min="5900" max="5901" width="13.140625" style="68" bestFit="1" customWidth="1"/>
    <col min="5902" max="6144" width="9.140625" style="68"/>
    <col min="6145" max="6145" width="12.7109375" style="68" customWidth="1"/>
    <col min="6146" max="6146" width="31.5703125" style="68" customWidth="1"/>
    <col min="6147" max="6154" width="14.7109375" style="68" customWidth="1"/>
    <col min="6155" max="6155" width="9.140625" style="68"/>
    <col min="6156" max="6157" width="13.140625" style="68" bestFit="1" customWidth="1"/>
    <col min="6158" max="6400" width="9.140625" style="68"/>
    <col min="6401" max="6401" width="12.7109375" style="68" customWidth="1"/>
    <col min="6402" max="6402" width="31.5703125" style="68" customWidth="1"/>
    <col min="6403" max="6410" width="14.7109375" style="68" customWidth="1"/>
    <col min="6411" max="6411" width="9.140625" style="68"/>
    <col min="6412" max="6413" width="13.140625" style="68" bestFit="1" customWidth="1"/>
    <col min="6414" max="6656" width="9.140625" style="68"/>
    <col min="6657" max="6657" width="12.7109375" style="68" customWidth="1"/>
    <col min="6658" max="6658" width="31.5703125" style="68" customWidth="1"/>
    <col min="6659" max="6666" width="14.7109375" style="68" customWidth="1"/>
    <col min="6667" max="6667" width="9.140625" style="68"/>
    <col min="6668" max="6669" width="13.140625" style="68" bestFit="1" customWidth="1"/>
    <col min="6670" max="6912" width="9.140625" style="68"/>
    <col min="6913" max="6913" width="12.7109375" style="68" customWidth="1"/>
    <col min="6914" max="6914" width="31.5703125" style="68" customWidth="1"/>
    <col min="6915" max="6922" width="14.7109375" style="68" customWidth="1"/>
    <col min="6923" max="6923" width="9.140625" style="68"/>
    <col min="6924" max="6925" width="13.140625" style="68" bestFit="1" customWidth="1"/>
    <col min="6926" max="7168" width="9.140625" style="68"/>
    <col min="7169" max="7169" width="12.7109375" style="68" customWidth="1"/>
    <col min="7170" max="7170" width="31.5703125" style="68" customWidth="1"/>
    <col min="7171" max="7178" width="14.7109375" style="68" customWidth="1"/>
    <col min="7179" max="7179" width="9.140625" style="68"/>
    <col min="7180" max="7181" width="13.140625" style="68" bestFit="1" customWidth="1"/>
    <col min="7182" max="7424" width="9.140625" style="68"/>
    <col min="7425" max="7425" width="12.7109375" style="68" customWidth="1"/>
    <col min="7426" max="7426" width="31.5703125" style="68" customWidth="1"/>
    <col min="7427" max="7434" width="14.7109375" style="68" customWidth="1"/>
    <col min="7435" max="7435" width="9.140625" style="68"/>
    <col min="7436" max="7437" width="13.140625" style="68" bestFit="1" customWidth="1"/>
    <col min="7438" max="7680" width="9.140625" style="68"/>
    <col min="7681" max="7681" width="12.7109375" style="68" customWidth="1"/>
    <col min="7682" max="7682" width="31.5703125" style="68" customWidth="1"/>
    <col min="7683" max="7690" width="14.7109375" style="68" customWidth="1"/>
    <col min="7691" max="7691" width="9.140625" style="68"/>
    <col min="7692" max="7693" width="13.140625" style="68" bestFit="1" customWidth="1"/>
    <col min="7694" max="7936" width="9.140625" style="68"/>
    <col min="7937" max="7937" width="12.7109375" style="68" customWidth="1"/>
    <col min="7938" max="7938" width="31.5703125" style="68" customWidth="1"/>
    <col min="7939" max="7946" width="14.7109375" style="68" customWidth="1"/>
    <col min="7947" max="7947" width="9.140625" style="68"/>
    <col min="7948" max="7949" width="13.140625" style="68" bestFit="1" customWidth="1"/>
    <col min="7950" max="8192" width="9.140625" style="68"/>
    <col min="8193" max="8193" width="12.7109375" style="68" customWidth="1"/>
    <col min="8194" max="8194" width="31.5703125" style="68" customWidth="1"/>
    <col min="8195" max="8202" width="14.7109375" style="68" customWidth="1"/>
    <col min="8203" max="8203" width="9.140625" style="68"/>
    <col min="8204" max="8205" width="13.140625" style="68" bestFit="1" customWidth="1"/>
    <col min="8206" max="8448" width="9.140625" style="68"/>
    <col min="8449" max="8449" width="12.7109375" style="68" customWidth="1"/>
    <col min="8450" max="8450" width="31.5703125" style="68" customWidth="1"/>
    <col min="8451" max="8458" width="14.7109375" style="68" customWidth="1"/>
    <col min="8459" max="8459" width="9.140625" style="68"/>
    <col min="8460" max="8461" width="13.140625" style="68" bestFit="1" customWidth="1"/>
    <col min="8462" max="8704" width="9.140625" style="68"/>
    <col min="8705" max="8705" width="12.7109375" style="68" customWidth="1"/>
    <col min="8706" max="8706" width="31.5703125" style="68" customWidth="1"/>
    <col min="8707" max="8714" width="14.7109375" style="68" customWidth="1"/>
    <col min="8715" max="8715" width="9.140625" style="68"/>
    <col min="8716" max="8717" width="13.140625" style="68" bestFit="1" customWidth="1"/>
    <col min="8718" max="8960" width="9.140625" style="68"/>
    <col min="8961" max="8961" width="12.7109375" style="68" customWidth="1"/>
    <col min="8962" max="8962" width="31.5703125" style="68" customWidth="1"/>
    <col min="8963" max="8970" width="14.7109375" style="68" customWidth="1"/>
    <col min="8971" max="8971" width="9.140625" style="68"/>
    <col min="8972" max="8973" width="13.140625" style="68" bestFit="1" customWidth="1"/>
    <col min="8974" max="9216" width="9.140625" style="68"/>
    <col min="9217" max="9217" width="12.7109375" style="68" customWidth="1"/>
    <col min="9218" max="9218" width="31.5703125" style="68" customWidth="1"/>
    <col min="9219" max="9226" width="14.7109375" style="68" customWidth="1"/>
    <col min="9227" max="9227" width="9.140625" style="68"/>
    <col min="9228" max="9229" width="13.140625" style="68" bestFit="1" customWidth="1"/>
    <col min="9230" max="9472" width="9.140625" style="68"/>
    <col min="9473" max="9473" width="12.7109375" style="68" customWidth="1"/>
    <col min="9474" max="9474" width="31.5703125" style="68" customWidth="1"/>
    <col min="9475" max="9482" width="14.7109375" style="68" customWidth="1"/>
    <col min="9483" max="9483" width="9.140625" style="68"/>
    <col min="9484" max="9485" width="13.140625" style="68" bestFit="1" customWidth="1"/>
    <col min="9486" max="9728" width="9.140625" style="68"/>
    <col min="9729" max="9729" width="12.7109375" style="68" customWidth="1"/>
    <col min="9730" max="9730" width="31.5703125" style="68" customWidth="1"/>
    <col min="9731" max="9738" width="14.7109375" style="68" customWidth="1"/>
    <col min="9739" max="9739" width="9.140625" style="68"/>
    <col min="9740" max="9741" width="13.140625" style="68" bestFit="1" customWidth="1"/>
    <col min="9742" max="9984" width="9.140625" style="68"/>
    <col min="9985" max="9985" width="12.7109375" style="68" customWidth="1"/>
    <col min="9986" max="9986" width="31.5703125" style="68" customWidth="1"/>
    <col min="9987" max="9994" width="14.7109375" style="68" customWidth="1"/>
    <col min="9995" max="9995" width="9.140625" style="68"/>
    <col min="9996" max="9997" width="13.140625" style="68" bestFit="1" customWidth="1"/>
    <col min="9998" max="10240" width="9.140625" style="68"/>
    <col min="10241" max="10241" width="12.7109375" style="68" customWidth="1"/>
    <col min="10242" max="10242" width="31.5703125" style="68" customWidth="1"/>
    <col min="10243" max="10250" width="14.7109375" style="68" customWidth="1"/>
    <col min="10251" max="10251" width="9.140625" style="68"/>
    <col min="10252" max="10253" width="13.140625" style="68" bestFit="1" customWidth="1"/>
    <col min="10254" max="10496" width="9.140625" style="68"/>
    <col min="10497" max="10497" width="12.7109375" style="68" customWidth="1"/>
    <col min="10498" max="10498" width="31.5703125" style="68" customWidth="1"/>
    <col min="10499" max="10506" width="14.7109375" style="68" customWidth="1"/>
    <col min="10507" max="10507" width="9.140625" style="68"/>
    <col min="10508" max="10509" width="13.140625" style="68" bestFit="1" customWidth="1"/>
    <col min="10510" max="10752" width="9.140625" style="68"/>
    <col min="10753" max="10753" width="12.7109375" style="68" customWidth="1"/>
    <col min="10754" max="10754" width="31.5703125" style="68" customWidth="1"/>
    <col min="10755" max="10762" width="14.7109375" style="68" customWidth="1"/>
    <col min="10763" max="10763" width="9.140625" style="68"/>
    <col min="10764" max="10765" width="13.140625" style="68" bestFit="1" customWidth="1"/>
    <col min="10766" max="11008" width="9.140625" style="68"/>
    <col min="11009" max="11009" width="12.7109375" style="68" customWidth="1"/>
    <col min="11010" max="11010" width="31.5703125" style="68" customWidth="1"/>
    <col min="11011" max="11018" width="14.7109375" style="68" customWidth="1"/>
    <col min="11019" max="11019" width="9.140625" style="68"/>
    <col min="11020" max="11021" width="13.140625" style="68" bestFit="1" customWidth="1"/>
    <col min="11022" max="11264" width="9.140625" style="68"/>
    <col min="11265" max="11265" width="12.7109375" style="68" customWidth="1"/>
    <col min="11266" max="11266" width="31.5703125" style="68" customWidth="1"/>
    <col min="11267" max="11274" width="14.7109375" style="68" customWidth="1"/>
    <col min="11275" max="11275" width="9.140625" style="68"/>
    <col min="11276" max="11277" width="13.140625" style="68" bestFit="1" customWidth="1"/>
    <col min="11278" max="11520" width="9.140625" style="68"/>
    <col min="11521" max="11521" width="12.7109375" style="68" customWidth="1"/>
    <col min="11522" max="11522" width="31.5703125" style="68" customWidth="1"/>
    <col min="11523" max="11530" width="14.7109375" style="68" customWidth="1"/>
    <col min="11531" max="11531" width="9.140625" style="68"/>
    <col min="11532" max="11533" width="13.140625" style="68" bestFit="1" customWidth="1"/>
    <col min="11534" max="11776" width="9.140625" style="68"/>
    <col min="11777" max="11777" width="12.7109375" style="68" customWidth="1"/>
    <col min="11778" max="11778" width="31.5703125" style="68" customWidth="1"/>
    <col min="11779" max="11786" width="14.7109375" style="68" customWidth="1"/>
    <col min="11787" max="11787" width="9.140625" style="68"/>
    <col min="11788" max="11789" width="13.140625" style="68" bestFit="1" customWidth="1"/>
    <col min="11790" max="12032" width="9.140625" style="68"/>
    <col min="12033" max="12033" width="12.7109375" style="68" customWidth="1"/>
    <col min="12034" max="12034" width="31.5703125" style="68" customWidth="1"/>
    <col min="12035" max="12042" width="14.7109375" style="68" customWidth="1"/>
    <col min="12043" max="12043" width="9.140625" style="68"/>
    <col min="12044" max="12045" width="13.140625" style="68" bestFit="1" customWidth="1"/>
    <col min="12046" max="12288" width="9.140625" style="68"/>
    <col min="12289" max="12289" width="12.7109375" style="68" customWidth="1"/>
    <col min="12290" max="12290" width="31.5703125" style="68" customWidth="1"/>
    <col min="12291" max="12298" width="14.7109375" style="68" customWidth="1"/>
    <col min="12299" max="12299" width="9.140625" style="68"/>
    <col min="12300" max="12301" width="13.140625" style="68" bestFit="1" customWidth="1"/>
    <col min="12302" max="12544" width="9.140625" style="68"/>
    <col min="12545" max="12545" width="12.7109375" style="68" customWidth="1"/>
    <col min="12546" max="12546" width="31.5703125" style="68" customWidth="1"/>
    <col min="12547" max="12554" width="14.7109375" style="68" customWidth="1"/>
    <col min="12555" max="12555" width="9.140625" style="68"/>
    <col min="12556" max="12557" width="13.140625" style="68" bestFit="1" customWidth="1"/>
    <col min="12558" max="12800" width="9.140625" style="68"/>
    <col min="12801" max="12801" width="12.7109375" style="68" customWidth="1"/>
    <col min="12802" max="12802" width="31.5703125" style="68" customWidth="1"/>
    <col min="12803" max="12810" width="14.7109375" style="68" customWidth="1"/>
    <col min="12811" max="12811" width="9.140625" style="68"/>
    <col min="12812" max="12813" width="13.140625" style="68" bestFit="1" customWidth="1"/>
    <col min="12814" max="13056" width="9.140625" style="68"/>
    <col min="13057" max="13057" width="12.7109375" style="68" customWidth="1"/>
    <col min="13058" max="13058" width="31.5703125" style="68" customWidth="1"/>
    <col min="13059" max="13066" width="14.7109375" style="68" customWidth="1"/>
    <col min="13067" max="13067" width="9.140625" style="68"/>
    <col min="13068" max="13069" width="13.140625" style="68" bestFit="1" customWidth="1"/>
    <col min="13070" max="13312" width="9.140625" style="68"/>
    <col min="13313" max="13313" width="12.7109375" style="68" customWidth="1"/>
    <col min="13314" max="13314" width="31.5703125" style="68" customWidth="1"/>
    <col min="13315" max="13322" width="14.7109375" style="68" customWidth="1"/>
    <col min="13323" max="13323" width="9.140625" style="68"/>
    <col min="13324" max="13325" width="13.140625" style="68" bestFit="1" customWidth="1"/>
    <col min="13326" max="13568" width="9.140625" style="68"/>
    <col min="13569" max="13569" width="12.7109375" style="68" customWidth="1"/>
    <col min="13570" max="13570" width="31.5703125" style="68" customWidth="1"/>
    <col min="13571" max="13578" width="14.7109375" style="68" customWidth="1"/>
    <col min="13579" max="13579" width="9.140625" style="68"/>
    <col min="13580" max="13581" width="13.140625" style="68" bestFit="1" customWidth="1"/>
    <col min="13582" max="13824" width="9.140625" style="68"/>
    <col min="13825" max="13825" width="12.7109375" style="68" customWidth="1"/>
    <col min="13826" max="13826" width="31.5703125" style="68" customWidth="1"/>
    <col min="13827" max="13834" width="14.7109375" style="68" customWidth="1"/>
    <col min="13835" max="13835" width="9.140625" style="68"/>
    <col min="13836" max="13837" width="13.140625" style="68" bestFit="1" customWidth="1"/>
    <col min="13838" max="14080" width="9.140625" style="68"/>
    <col min="14081" max="14081" width="12.7109375" style="68" customWidth="1"/>
    <col min="14082" max="14082" width="31.5703125" style="68" customWidth="1"/>
    <col min="14083" max="14090" width="14.7109375" style="68" customWidth="1"/>
    <col min="14091" max="14091" width="9.140625" style="68"/>
    <col min="14092" max="14093" width="13.140625" style="68" bestFit="1" customWidth="1"/>
    <col min="14094" max="14336" width="9.140625" style="68"/>
    <col min="14337" max="14337" width="12.7109375" style="68" customWidth="1"/>
    <col min="14338" max="14338" width="31.5703125" style="68" customWidth="1"/>
    <col min="14339" max="14346" width="14.7109375" style="68" customWidth="1"/>
    <col min="14347" max="14347" width="9.140625" style="68"/>
    <col min="14348" max="14349" width="13.140625" style="68" bestFit="1" customWidth="1"/>
    <col min="14350" max="14592" width="9.140625" style="68"/>
    <col min="14593" max="14593" width="12.7109375" style="68" customWidth="1"/>
    <col min="14594" max="14594" width="31.5703125" style="68" customWidth="1"/>
    <col min="14595" max="14602" width="14.7109375" style="68" customWidth="1"/>
    <col min="14603" max="14603" width="9.140625" style="68"/>
    <col min="14604" max="14605" width="13.140625" style="68" bestFit="1" customWidth="1"/>
    <col min="14606" max="14848" width="9.140625" style="68"/>
    <col min="14849" max="14849" width="12.7109375" style="68" customWidth="1"/>
    <col min="14850" max="14850" width="31.5703125" style="68" customWidth="1"/>
    <col min="14851" max="14858" width="14.7109375" style="68" customWidth="1"/>
    <col min="14859" max="14859" width="9.140625" style="68"/>
    <col min="14860" max="14861" width="13.140625" style="68" bestFit="1" customWidth="1"/>
    <col min="14862" max="15104" width="9.140625" style="68"/>
    <col min="15105" max="15105" width="12.7109375" style="68" customWidth="1"/>
    <col min="15106" max="15106" width="31.5703125" style="68" customWidth="1"/>
    <col min="15107" max="15114" width="14.7109375" style="68" customWidth="1"/>
    <col min="15115" max="15115" width="9.140625" style="68"/>
    <col min="15116" max="15117" width="13.140625" style="68" bestFit="1" customWidth="1"/>
    <col min="15118" max="15360" width="9.140625" style="68"/>
    <col min="15361" max="15361" width="12.7109375" style="68" customWidth="1"/>
    <col min="15362" max="15362" width="31.5703125" style="68" customWidth="1"/>
    <col min="15363" max="15370" width="14.7109375" style="68" customWidth="1"/>
    <col min="15371" max="15371" width="9.140625" style="68"/>
    <col min="15372" max="15373" width="13.140625" style="68" bestFit="1" customWidth="1"/>
    <col min="15374" max="15616" width="9.140625" style="68"/>
    <col min="15617" max="15617" width="12.7109375" style="68" customWidth="1"/>
    <col min="15618" max="15618" width="31.5703125" style="68" customWidth="1"/>
    <col min="15619" max="15626" width="14.7109375" style="68" customWidth="1"/>
    <col min="15627" max="15627" width="9.140625" style="68"/>
    <col min="15628" max="15629" width="13.140625" style="68" bestFit="1" customWidth="1"/>
    <col min="15630" max="15872" width="9.140625" style="68"/>
    <col min="15873" max="15873" width="12.7109375" style="68" customWidth="1"/>
    <col min="15874" max="15874" width="31.5703125" style="68" customWidth="1"/>
    <col min="15875" max="15882" width="14.7109375" style="68" customWidth="1"/>
    <col min="15883" max="15883" width="9.140625" style="68"/>
    <col min="15884" max="15885" width="13.140625" style="68" bestFit="1" customWidth="1"/>
    <col min="15886" max="16128" width="9.140625" style="68"/>
    <col min="16129" max="16129" width="12.7109375" style="68" customWidth="1"/>
    <col min="16130" max="16130" width="31.5703125" style="68" customWidth="1"/>
    <col min="16131" max="16138" width="14.7109375" style="68" customWidth="1"/>
    <col min="16139" max="16139" width="9.140625" style="68"/>
    <col min="16140" max="16141" width="13.140625" style="68" bestFit="1" customWidth="1"/>
    <col min="16142" max="16384" width="9.140625" style="68"/>
  </cols>
  <sheetData>
    <row r="1" spans="1:10" ht="16.5" customHeight="1" x14ac:dyDescent="0.25">
      <c r="A1" s="170" t="s">
        <v>0</v>
      </c>
      <c r="B1" s="170"/>
      <c r="C1" s="170"/>
      <c r="D1" s="170"/>
      <c r="E1" s="170"/>
      <c r="F1" s="170"/>
      <c r="G1" s="170"/>
      <c r="H1" s="170"/>
      <c r="I1" s="170"/>
      <c r="J1" s="170"/>
    </row>
    <row r="2" spans="1:10" ht="16.5" customHeight="1" x14ac:dyDescent="0.25">
      <c r="A2" s="170"/>
      <c r="B2" s="170"/>
      <c r="C2" s="170"/>
      <c r="D2" s="170"/>
      <c r="E2" s="170"/>
      <c r="F2" s="170"/>
      <c r="G2" s="170"/>
      <c r="H2" s="170"/>
      <c r="I2" s="170"/>
      <c r="J2" s="170"/>
    </row>
    <row r="3" spans="1:10" ht="16.5" customHeight="1" x14ac:dyDescent="0.25">
      <c r="A3" s="170"/>
      <c r="B3" s="170"/>
      <c r="C3" s="170"/>
      <c r="D3" s="170"/>
      <c r="E3" s="170"/>
      <c r="F3" s="170"/>
      <c r="G3" s="170"/>
      <c r="H3" s="170"/>
      <c r="I3" s="170"/>
      <c r="J3" s="170"/>
    </row>
    <row r="4" spans="1:10" ht="18.95" customHeight="1" x14ac:dyDescent="0.25">
      <c r="A4" s="164" t="str">
        <f>'Plan. Orçamentária'!A4:I4</f>
        <v>OBRA POR EXECUÇÃO INDIRETA</v>
      </c>
      <c r="B4" s="164"/>
      <c r="C4" s="164"/>
      <c r="D4" s="164"/>
      <c r="E4" s="164"/>
      <c r="F4" s="164"/>
      <c r="G4" s="164"/>
      <c r="H4" s="164"/>
      <c r="I4" s="164"/>
      <c r="J4" s="164"/>
    </row>
    <row r="5" spans="1:10" ht="18.95" customHeight="1" x14ac:dyDescent="0.25">
      <c r="A5" s="171" t="str">
        <f>'Plan. Orçamentária'!A5:I5</f>
        <v>Setor requisitante: Secretaria Municipal de Obras e Serviços Urbanos</v>
      </c>
      <c r="B5" s="171"/>
      <c r="C5" s="171"/>
      <c r="D5" s="171"/>
      <c r="E5" s="171"/>
      <c r="F5" s="171"/>
      <c r="G5" s="171"/>
      <c r="H5" s="171"/>
      <c r="I5" s="171"/>
      <c r="J5" s="171"/>
    </row>
    <row r="6" spans="1:10" ht="38.1" customHeight="1" x14ac:dyDescent="0.25">
      <c r="A6" s="69" t="str">
        <f>'[2]PLANILHA ORÇAMENTÁRIA'!A6</f>
        <v>Objeto:</v>
      </c>
      <c r="B6" s="172" t="str">
        <f>'Plan. Orçamentária'!C6</f>
        <v>Reforma do telhado do Museu Municipal de Arte e História de Nova Era</v>
      </c>
      <c r="C6" s="173"/>
      <c r="D6" s="173"/>
      <c r="E6" s="173"/>
      <c r="F6" s="173"/>
      <c r="G6" s="173"/>
      <c r="H6" s="173"/>
      <c r="I6" s="174"/>
      <c r="J6" s="75">
        <f ca="1">'Plan. Orçamentária'!I6:I7</f>
        <v>44799</v>
      </c>
    </row>
    <row r="7" spans="1:10" ht="18.95" customHeight="1" x14ac:dyDescent="0.25">
      <c r="A7" s="157" t="s">
        <v>163</v>
      </c>
      <c r="B7" s="157"/>
      <c r="C7" s="157"/>
      <c r="D7" s="157"/>
      <c r="E7" s="157"/>
      <c r="F7" s="157"/>
      <c r="G7" s="157"/>
      <c r="H7" s="157"/>
      <c r="I7" s="157"/>
      <c r="J7" s="157"/>
    </row>
    <row r="8" spans="1:10" ht="16.5" customHeight="1" x14ac:dyDescent="0.25">
      <c r="A8" s="76"/>
      <c r="B8" s="76"/>
      <c r="C8" s="76"/>
      <c r="D8" s="76"/>
      <c r="E8" s="76"/>
      <c r="F8" s="76"/>
      <c r="G8" s="76"/>
      <c r="H8" s="76"/>
      <c r="I8" s="76"/>
      <c r="J8" s="76"/>
    </row>
    <row r="9" spans="1:10" ht="16.5" customHeight="1" x14ac:dyDescent="0.25">
      <c r="A9" s="175" t="s">
        <v>164</v>
      </c>
      <c r="B9" s="175"/>
      <c r="C9" s="175"/>
      <c r="D9" s="175"/>
      <c r="E9" s="175"/>
      <c r="F9" s="175"/>
      <c r="G9" s="175"/>
      <c r="H9" s="175"/>
      <c r="I9" s="176">
        <v>0.9</v>
      </c>
      <c r="J9" s="176"/>
    </row>
    <row r="10" spans="1:10" ht="16.5" customHeight="1" x14ac:dyDescent="0.25">
      <c r="A10" s="175" t="s">
        <v>165</v>
      </c>
      <c r="B10" s="175"/>
      <c r="C10" s="175"/>
      <c r="D10" s="175"/>
      <c r="E10" s="175"/>
      <c r="F10" s="175"/>
      <c r="G10" s="175"/>
      <c r="H10" s="175"/>
      <c r="I10" s="176">
        <v>0.05</v>
      </c>
      <c r="J10" s="176"/>
    </row>
    <row r="11" spans="1:10" ht="16.5" customHeight="1" x14ac:dyDescent="0.25">
      <c r="A11" s="76"/>
      <c r="B11" s="76"/>
      <c r="C11" s="76"/>
      <c r="D11" s="76"/>
      <c r="E11" s="76"/>
      <c r="F11" s="76"/>
      <c r="G11" s="76"/>
      <c r="H11" s="76"/>
      <c r="I11" s="76"/>
      <c r="J11" s="76"/>
    </row>
    <row r="12" spans="1:10" ht="16.5" customHeight="1" x14ac:dyDescent="0.25">
      <c r="A12" s="157" t="s">
        <v>166</v>
      </c>
      <c r="B12" s="157"/>
      <c r="C12" s="157"/>
      <c r="D12" s="157"/>
      <c r="E12" s="157"/>
      <c r="F12" s="157"/>
      <c r="G12" s="157"/>
      <c r="H12" s="157"/>
      <c r="I12" s="157"/>
      <c r="J12" s="157"/>
    </row>
    <row r="13" spans="1:10" ht="16.5" customHeight="1" x14ac:dyDescent="0.25">
      <c r="A13" s="76"/>
      <c r="B13" s="76"/>
      <c r="C13" s="76"/>
      <c r="D13" s="76"/>
      <c r="E13" s="76"/>
      <c r="F13" s="76"/>
      <c r="G13" s="76"/>
      <c r="H13" s="76"/>
      <c r="I13" s="76"/>
      <c r="J13" s="76"/>
    </row>
    <row r="14" spans="1:10" ht="16.5" customHeight="1" x14ac:dyDescent="0.25">
      <c r="A14" s="177" t="s">
        <v>167</v>
      </c>
      <c r="B14" s="178"/>
      <c r="C14" s="178"/>
      <c r="D14" s="178"/>
      <c r="E14" s="178"/>
      <c r="F14" s="178"/>
      <c r="G14" s="178"/>
      <c r="H14" s="178"/>
      <c r="I14" s="178"/>
      <c r="J14" s="179"/>
    </row>
    <row r="15" spans="1:10" ht="16.5" customHeight="1" x14ac:dyDescent="0.25">
      <c r="A15" s="180" t="s">
        <v>168</v>
      </c>
      <c r="B15" s="181"/>
      <c r="C15" s="181"/>
      <c r="D15" s="181"/>
      <c r="E15" s="181"/>
      <c r="F15" s="181"/>
      <c r="G15" s="181"/>
      <c r="H15" s="181"/>
      <c r="I15" s="181"/>
      <c r="J15" s="182"/>
    </row>
    <row r="16" spans="1:10" ht="16.5" customHeight="1" x14ac:dyDescent="0.25">
      <c r="A16" s="76"/>
      <c r="B16" s="76"/>
      <c r="C16" s="76"/>
      <c r="D16" s="76"/>
      <c r="E16" s="76"/>
      <c r="F16" s="76"/>
      <c r="G16" s="76"/>
      <c r="H16" s="76"/>
      <c r="I16" s="76"/>
      <c r="J16" s="76"/>
    </row>
    <row r="17" spans="1:13" ht="16.5" customHeight="1" x14ac:dyDescent="0.25">
      <c r="A17" s="169" t="s">
        <v>169</v>
      </c>
      <c r="B17" s="169"/>
      <c r="C17" s="169"/>
      <c r="D17" s="169"/>
      <c r="E17" s="169"/>
      <c r="F17" s="169"/>
      <c r="G17" s="169"/>
      <c r="H17" s="169"/>
      <c r="I17" s="77" t="s">
        <v>170</v>
      </c>
      <c r="J17" s="78" t="s">
        <v>171</v>
      </c>
    </row>
    <row r="18" spans="1:13" ht="16.5" customHeight="1" x14ac:dyDescent="0.25">
      <c r="A18" s="184" t="str">
        <f>IF($J$20=$A$168,"Encargos Sociais incidentes sobre a mão de obra","Administração Central")</f>
        <v>Administração Central</v>
      </c>
      <c r="B18" s="184"/>
      <c r="C18" s="184"/>
      <c r="D18" s="184"/>
      <c r="E18" s="184"/>
      <c r="F18" s="184"/>
      <c r="G18" s="184"/>
      <c r="H18" s="184"/>
      <c r="I18" s="79" t="s">
        <v>172</v>
      </c>
      <c r="J18" s="80">
        <v>0.04</v>
      </c>
    </row>
    <row r="19" spans="1:13" ht="16.5" customHeight="1" x14ac:dyDescent="0.25">
      <c r="A19" s="184" t="str">
        <f>IF($J$20=$A$168,"Administração Central da empresa ou consultoria - overhead","Seguro e Garantia")</f>
        <v>Seguro e Garantia</v>
      </c>
      <c r="B19" s="184"/>
      <c r="C19" s="184"/>
      <c r="D19" s="184"/>
      <c r="E19" s="184"/>
      <c r="F19" s="184"/>
      <c r="G19" s="184"/>
      <c r="H19" s="184"/>
      <c r="I19" s="79" t="s">
        <v>173</v>
      </c>
      <c r="J19" s="80">
        <v>8.0000000000000002E-3</v>
      </c>
    </row>
    <row r="20" spans="1:13" ht="16.5" customHeight="1" x14ac:dyDescent="0.25">
      <c r="A20" s="184" t="str">
        <f>IF($J$20=$A$168,"","Risco")</f>
        <v>Risco</v>
      </c>
      <c r="B20" s="184"/>
      <c r="C20" s="184"/>
      <c r="D20" s="184"/>
      <c r="E20" s="184"/>
      <c r="F20" s="184"/>
      <c r="G20" s="184"/>
      <c r="H20" s="184"/>
      <c r="I20" s="79" t="s">
        <v>174</v>
      </c>
      <c r="J20" s="80">
        <v>1.2699999999999999E-2</v>
      </c>
    </row>
    <row r="21" spans="1:13" ht="16.5" customHeight="1" x14ac:dyDescent="0.25">
      <c r="A21" s="184" t="str">
        <f>IF($J$20=$A$168,"","Despesas Financeiras")</f>
        <v>Despesas Financeiras</v>
      </c>
      <c r="B21" s="184"/>
      <c r="C21" s="184"/>
      <c r="D21" s="184"/>
      <c r="E21" s="184"/>
      <c r="F21" s="184"/>
      <c r="G21" s="184"/>
      <c r="H21" s="184"/>
      <c r="I21" s="79" t="s">
        <v>175</v>
      </c>
      <c r="J21" s="80">
        <v>1.23E-2</v>
      </c>
    </row>
    <row r="22" spans="1:13" ht="16.5" customHeight="1" x14ac:dyDescent="0.25">
      <c r="A22" s="184" t="str">
        <f>IF($J$20=$A$168,"Margem bruta da empresa de consultoria","Lucro")</f>
        <v>Lucro</v>
      </c>
      <c r="B22" s="184"/>
      <c r="C22" s="184"/>
      <c r="D22" s="184"/>
      <c r="E22" s="184"/>
      <c r="F22" s="184"/>
      <c r="G22" s="184"/>
      <c r="H22" s="184"/>
      <c r="I22" s="79" t="s">
        <v>105</v>
      </c>
      <c r="J22" s="80">
        <v>6.9000000000000006E-2</v>
      </c>
    </row>
    <row r="23" spans="1:13" ht="16.5" customHeight="1" x14ac:dyDescent="0.25">
      <c r="A23" s="184" t="s">
        <v>176</v>
      </c>
      <c r="B23" s="184"/>
      <c r="C23" s="184"/>
      <c r="D23" s="184"/>
      <c r="E23" s="184"/>
      <c r="F23" s="184"/>
      <c r="G23" s="184"/>
      <c r="H23" s="184"/>
      <c r="I23" s="79" t="s">
        <v>177</v>
      </c>
      <c r="J23" s="80">
        <v>3.6499999999999998E-2</v>
      </c>
    </row>
    <row r="24" spans="1:13" ht="16.5" customHeight="1" x14ac:dyDescent="0.25">
      <c r="A24" s="184" t="s">
        <v>178</v>
      </c>
      <c r="B24" s="184"/>
      <c r="C24" s="184"/>
      <c r="D24" s="184"/>
      <c r="E24" s="184"/>
      <c r="F24" s="184"/>
      <c r="G24" s="184"/>
      <c r="H24" s="184"/>
      <c r="I24" s="79" t="s">
        <v>179</v>
      </c>
      <c r="J24" s="81">
        <f>I10*I9</f>
        <v>4.5000000000000005E-2</v>
      </c>
    </row>
    <row r="25" spans="1:13" ht="16.5" customHeight="1" x14ac:dyDescent="0.25">
      <c r="A25" s="184" t="s">
        <v>180</v>
      </c>
      <c r="B25" s="184"/>
      <c r="C25" s="184"/>
      <c r="D25" s="184"/>
      <c r="E25" s="184"/>
      <c r="F25" s="184"/>
      <c r="G25" s="184"/>
      <c r="H25" s="184"/>
      <c r="I25" s="79" t="s">
        <v>181</v>
      </c>
      <c r="J25" s="81">
        <v>4.4999999999999998E-2</v>
      </c>
    </row>
    <row r="26" spans="1:13" ht="16.5" customHeight="1" x14ac:dyDescent="0.25">
      <c r="A26" s="184" t="s">
        <v>182</v>
      </c>
      <c r="B26" s="184"/>
      <c r="C26" s="184"/>
      <c r="D26" s="184"/>
      <c r="E26" s="184"/>
      <c r="F26" s="184"/>
      <c r="G26" s="184"/>
      <c r="H26" s="184"/>
      <c r="I26" s="82" t="s">
        <v>183</v>
      </c>
      <c r="J26" s="81">
        <f>(((1+J18+J19+J20)*(1+J21)*(1+J22))/(1-(J23+J24)))-1</f>
        <v>0.24968440510615131</v>
      </c>
      <c r="L26" s="83"/>
    </row>
    <row r="27" spans="1:13" ht="16.5" customHeight="1" x14ac:dyDescent="0.25">
      <c r="A27" s="185" t="s">
        <v>184</v>
      </c>
      <c r="B27" s="185"/>
      <c r="C27" s="185"/>
      <c r="D27" s="185"/>
      <c r="E27" s="185"/>
      <c r="F27" s="185"/>
      <c r="G27" s="185"/>
      <c r="H27" s="185"/>
      <c r="I27" s="84" t="s">
        <v>185</v>
      </c>
      <c r="J27" s="85">
        <f>(((1+(J18+J19+J20))*(1+J21)*(1+J22))/(1-(J23+J24+J25)))-1</f>
        <v>0.31406425425300522</v>
      </c>
    </row>
    <row r="28" spans="1:13" ht="16.5" customHeight="1" x14ac:dyDescent="0.25">
      <c r="A28" s="186"/>
      <c r="B28" s="186"/>
      <c r="C28" s="186"/>
      <c r="D28" s="186"/>
      <c r="E28" s="186"/>
      <c r="F28" s="186"/>
      <c r="G28" s="186"/>
      <c r="H28" s="186"/>
      <c r="I28" s="186"/>
      <c r="J28" s="186"/>
    </row>
    <row r="29" spans="1:13" ht="16.5" customHeight="1" x14ac:dyDescent="0.25">
      <c r="A29" s="183" t="s">
        <v>186</v>
      </c>
      <c r="B29" s="183"/>
      <c r="C29" s="183"/>
      <c r="D29" s="183"/>
      <c r="E29" s="183"/>
      <c r="F29" s="183"/>
      <c r="G29" s="183"/>
      <c r="H29" s="183"/>
      <c r="I29" s="183"/>
      <c r="J29" s="183"/>
      <c r="L29" s="83">
        <f>(1+J18+J19+J20)*(1+J21)*(1+J22)</f>
        <v>1.1478351260899999</v>
      </c>
      <c r="M29" s="83">
        <f>(L29/L30)-1</f>
        <v>0.31406425425300522</v>
      </c>
    </row>
    <row r="30" spans="1:13" ht="16.5" customHeight="1" x14ac:dyDescent="0.25">
      <c r="A30" s="183"/>
      <c r="B30" s="183"/>
      <c r="C30" s="183"/>
      <c r="D30" s="183"/>
      <c r="E30" s="183"/>
      <c r="F30" s="183"/>
      <c r="G30" s="183"/>
      <c r="H30" s="183"/>
      <c r="I30" s="183"/>
      <c r="J30" s="183"/>
      <c r="L30" s="83">
        <f>(1-J23-J24-J25)</f>
        <v>0.87349999999999994</v>
      </c>
    </row>
    <row r="31" spans="1:13" ht="16.5" customHeight="1" x14ac:dyDescent="0.25">
      <c r="A31" s="183"/>
      <c r="B31" s="183"/>
      <c r="C31" s="183"/>
      <c r="D31" s="183"/>
      <c r="E31" s="183"/>
      <c r="F31" s="183"/>
      <c r="G31" s="183"/>
      <c r="H31" s="183"/>
      <c r="I31" s="183"/>
      <c r="J31" s="183"/>
    </row>
    <row r="32" spans="1:13" ht="16.5" customHeight="1" x14ac:dyDescent="0.25">
      <c r="A32" s="183"/>
      <c r="B32" s="183"/>
      <c r="C32" s="183"/>
      <c r="D32" s="183"/>
      <c r="E32" s="183"/>
      <c r="F32" s="183"/>
      <c r="G32" s="183"/>
      <c r="H32" s="183"/>
      <c r="I32" s="183"/>
      <c r="J32" s="183"/>
    </row>
    <row r="33" spans="1:10" ht="16.5" customHeight="1" x14ac:dyDescent="0.25">
      <c r="A33" s="183"/>
      <c r="B33" s="183"/>
      <c r="C33" s="183"/>
      <c r="D33" s="183"/>
      <c r="E33" s="183"/>
      <c r="F33" s="183"/>
      <c r="G33" s="183"/>
      <c r="H33" s="183"/>
      <c r="I33" s="183"/>
      <c r="J33" s="183"/>
    </row>
    <row r="34" spans="1:10" ht="16.5" customHeight="1" x14ac:dyDescent="0.25">
      <c r="A34" s="86"/>
      <c r="B34" s="87"/>
      <c r="C34" s="87"/>
      <c r="D34" s="87"/>
      <c r="E34" s="87"/>
      <c r="F34" s="87"/>
      <c r="G34" s="88"/>
      <c r="H34" s="87"/>
      <c r="I34" s="87"/>
      <c r="J34" s="87"/>
    </row>
    <row r="35" spans="1:10" ht="16.5" customHeight="1" x14ac:dyDescent="0.25">
      <c r="A35" s="187" t="str">
        <f>CONCATENATE("Declaro para os devidos fins que, conforme legislação tributária municipal, a base de cálculo deste tipo de obra corresponde à ",$I$9*100,"%, com a respectiva alíquota de ",$I$10*100,"%.")</f>
        <v>Declaro para os devidos fins que, conforme legislação tributária municipal, a base de cálculo deste tipo de obra corresponde à 90%, com a respectiva alíquota de 5%.</v>
      </c>
      <c r="B35" s="187"/>
      <c r="C35" s="187"/>
      <c r="D35" s="187"/>
      <c r="E35" s="187"/>
      <c r="F35" s="187"/>
      <c r="G35" s="187"/>
      <c r="H35" s="187"/>
      <c r="I35" s="187"/>
      <c r="J35" s="187"/>
    </row>
    <row r="36" spans="1:10" ht="16.5" customHeight="1" x14ac:dyDescent="0.25">
      <c r="A36" s="187"/>
      <c r="B36" s="187"/>
      <c r="C36" s="187"/>
      <c r="D36" s="187"/>
      <c r="E36" s="187"/>
      <c r="F36" s="187"/>
      <c r="G36" s="187"/>
      <c r="H36" s="187"/>
      <c r="I36" s="187"/>
      <c r="J36" s="187"/>
    </row>
    <row r="37" spans="1:10" ht="16.5" customHeight="1" x14ac:dyDescent="0.25">
      <c r="A37" s="187"/>
      <c r="B37" s="187"/>
      <c r="C37" s="187"/>
      <c r="D37" s="187"/>
      <c r="E37" s="187"/>
      <c r="F37" s="187"/>
      <c r="G37" s="187"/>
      <c r="H37" s="187"/>
      <c r="I37" s="187"/>
      <c r="J37" s="187"/>
    </row>
    <row r="38" spans="1:10" ht="16.5" customHeight="1" x14ac:dyDescent="0.2">
      <c r="A38" s="89"/>
      <c r="B38" s="89"/>
      <c r="C38" s="89"/>
      <c r="D38" s="89"/>
      <c r="E38" s="89"/>
      <c r="F38" s="89"/>
      <c r="G38" s="89"/>
      <c r="H38" s="89"/>
      <c r="I38" s="89"/>
      <c r="J38" s="89"/>
    </row>
    <row r="39" spans="1:10" ht="16.5" customHeight="1" x14ac:dyDescent="0.25">
      <c r="A39" s="187" t="str">
        <f>"Declaro para os devidos fins que o regime de Contribuição Previdenciária sobre a Receita Bruta adotado para elaboração do orçamento foi COM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B39" s="187"/>
      <c r="C39" s="187"/>
      <c r="D39" s="187"/>
      <c r="E39" s="187"/>
      <c r="F39" s="187"/>
      <c r="G39" s="187"/>
      <c r="H39" s="187"/>
      <c r="I39" s="187"/>
      <c r="J39" s="187"/>
    </row>
    <row r="40" spans="1:10" ht="16.5" customHeight="1" x14ac:dyDescent="0.25">
      <c r="A40" s="187"/>
      <c r="B40" s="187"/>
      <c r="C40" s="187"/>
      <c r="D40" s="187"/>
      <c r="E40" s="187"/>
      <c r="F40" s="187"/>
      <c r="G40" s="187"/>
      <c r="H40" s="187"/>
      <c r="I40" s="187"/>
      <c r="J40" s="187"/>
    </row>
    <row r="41" spans="1:10" ht="16.5" customHeight="1" x14ac:dyDescent="0.25">
      <c r="A41" s="187"/>
      <c r="B41" s="187"/>
      <c r="C41" s="187"/>
      <c r="D41" s="187"/>
      <c r="E41" s="187"/>
      <c r="F41" s="187"/>
      <c r="G41" s="187"/>
      <c r="H41" s="187"/>
      <c r="I41" s="187"/>
      <c r="J41" s="187"/>
    </row>
    <row r="42" spans="1:10" ht="16.5" customHeight="1" x14ac:dyDescent="0.2">
      <c r="A42" s="89"/>
      <c r="B42" s="89"/>
      <c r="C42" s="89"/>
      <c r="D42" s="89"/>
      <c r="E42" s="89"/>
      <c r="F42" s="89"/>
      <c r="G42" s="89"/>
      <c r="H42" s="89"/>
      <c r="I42" s="89"/>
      <c r="J42" s="89"/>
    </row>
    <row r="43" spans="1:10" ht="16.5" customHeight="1" x14ac:dyDescent="0.2">
      <c r="A43" s="89" t="s">
        <v>187</v>
      </c>
      <c r="B43" s="89"/>
      <c r="C43" s="89"/>
      <c r="D43" s="89"/>
      <c r="E43" s="89"/>
      <c r="F43" s="89"/>
      <c r="G43" s="89"/>
      <c r="H43" s="89"/>
      <c r="I43" s="89"/>
      <c r="J43" s="89"/>
    </row>
    <row r="44" spans="1:10" ht="16.5" customHeight="1" x14ac:dyDescent="0.25">
      <c r="A44" s="188"/>
      <c r="B44" s="188"/>
      <c r="C44" s="188"/>
      <c r="D44" s="188"/>
      <c r="E44" s="188"/>
      <c r="F44" s="188"/>
      <c r="G44" s="188"/>
      <c r="H44" s="188"/>
      <c r="I44" s="188"/>
      <c r="J44" s="188"/>
    </row>
    <row r="45" spans="1:10" ht="16.5" customHeight="1" x14ac:dyDescent="0.25">
      <c r="A45" s="188"/>
      <c r="B45" s="188"/>
      <c r="C45" s="188"/>
      <c r="D45" s="188"/>
      <c r="E45" s="188"/>
      <c r="F45" s="188"/>
      <c r="G45" s="188"/>
      <c r="H45" s="188"/>
      <c r="I45" s="188"/>
      <c r="J45" s="188"/>
    </row>
    <row r="46" spans="1:10" ht="16.5" customHeight="1" x14ac:dyDescent="0.25">
      <c r="A46" s="188"/>
      <c r="B46" s="188"/>
      <c r="C46" s="188"/>
      <c r="D46" s="188"/>
      <c r="E46" s="188"/>
      <c r="F46" s="188"/>
      <c r="G46" s="188"/>
      <c r="H46" s="188"/>
      <c r="I46" s="188"/>
      <c r="J46" s="188"/>
    </row>
    <row r="47" spans="1:10" ht="16.5" customHeight="1" x14ac:dyDescent="0.25">
      <c r="A47" s="188"/>
      <c r="B47" s="188"/>
      <c r="C47" s="188"/>
      <c r="D47" s="188"/>
      <c r="E47" s="188"/>
      <c r="F47" s="188"/>
      <c r="G47" s="188"/>
      <c r="H47" s="188"/>
      <c r="I47" s="188"/>
      <c r="J47" s="188"/>
    </row>
    <row r="48" spans="1:10" ht="16.5" customHeight="1" x14ac:dyDescent="0.25">
      <c r="A48" s="188"/>
      <c r="B48" s="188"/>
      <c r="C48" s="188"/>
      <c r="D48" s="188"/>
      <c r="E48" s="188"/>
      <c r="F48" s="188"/>
      <c r="G48" s="188"/>
      <c r="H48" s="188"/>
      <c r="I48" s="188"/>
      <c r="J48" s="188"/>
    </row>
    <row r="49" spans="1:10" ht="16.5" customHeight="1" x14ac:dyDescent="0.25">
      <c r="A49" s="188"/>
      <c r="B49" s="188"/>
      <c r="C49" s="188"/>
      <c r="D49" s="188"/>
      <c r="E49" s="188"/>
      <c r="F49" s="188"/>
      <c r="G49" s="188"/>
      <c r="H49" s="188"/>
      <c r="I49" s="188"/>
      <c r="J49" s="188"/>
    </row>
    <row r="50" spans="1:10" ht="16.5" customHeight="1" x14ac:dyDescent="0.25">
      <c r="A50" s="188"/>
      <c r="B50" s="188"/>
      <c r="C50" s="188"/>
      <c r="D50" s="188"/>
      <c r="E50" s="188"/>
      <c r="F50" s="188"/>
      <c r="G50" s="188"/>
      <c r="H50" s="188"/>
      <c r="I50" s="188"/>
      <c r="J50" s="188"/>
    </row>
    <row r="51" spans="1:10" ht="16.5" customHeight="1" x14ac:dyDescent="0.25">
      <c r="A51" s="189"/>
      <c r="B51" s="189"/>
      <c r="C51" s="189"/>
      <c r="D51" s="189"/>
      <c r="E51" s="189"/>
      <c r="F51" s="189"/>
      <c r="G51" s="189"/>
      <c r="H51" s="189"/>
      <c r="I51" s="189"/>
      <c r="J51" s="189"/>
    </row>
    <row r="52" spans="1:10" ht="16.5" customHeight="1" x14ac:dyDescent="0.25">
      <c r="A52" s="189"/>
      <c r="B52" s="189"/>
      <c r="C52" s="189"/>
      <c r="D52" s="189"/>
      <c r="E52" s="189"/>
      <c r="F52" s="189"/>
      <c r="G52" s="189"/>
      <c r="H52" s="189"/>
      <c r="I52" s="189"/>
      <c r="J52" s="189"/>
    </row>
    <row r="53" spans="1:10" ht="16.5" customHeight="1" x14ac:dyDescent="0.25">
      <c r="A53" s="189"/>
      <c r="B53" s="189"/>
      <c r="C53" s="189"/>
      <c r="D53" s="189"/>
      <c r="E53" s="189"/>
      <c r="F53" s="189"/>
      <c r="G53" s="189"/>
      <c r="H53" s="189"/>
      <c r="I53" s="189"/>
      <c r="J53" s="189"/>
    </row>
    <row r="54" spans="1:10" ht="16.5" customHeight="1" x14ac:dyDescent="0.25"/>
    <row r="55" spans="1:10" ht="16.5" customHeight="1" x14ac:dyDescent="0.25"/>
    <row r="56" spans="1:10" ht="16.5" customHeight="1" x14ac:dyDescent="0.25"/>
    <row r="57" spans="1:10" ht="16.5" customHeight="1" x14ac:dyDescent="0.25"/>
    <row r="58" spans="1:10" ht="16.5" customHeight="1" x14ac:dyDescent="0.25"/>
    <row r="59" spans="1:10" ht="16.5" customHeight="1" x14ac:dyDescent="0.25"/>
    <row r="60" spans="1:10" ht="16.5" customHeight="1" x14ac:dyDescent="0.25"/>
    <row r="61" spans="1:10" ht="16.5" customHeight="1" x14ac:dyDescent="0.25"/>
    <row r="62" spans="1:10" ht="16.5" customHeight="1" x14ac:dyDescent="0.25"/>
    <row r="63" spans="1:10" ht="16.5" customHeight="1" x14ac:dyDescent="0.25"/>
    <row r="64" spans="1:10" ht="16.5" customHeight="1" x14ac:dyDescent="0.25"/>
    <row r="65" spans="1:1" ht="16.5" customHeight="1" x14ac:dyDescent="0.25">
      <c r="A65" s="92" t="s">
        <v>168</v>
      </c>
    </row>
    <row r="66" spans="1:1" ht="16.5" customHeight="1" x14ac:dyDescent="0.25"/>
    <row r="67" spans="1:1" ht="16.5" customHeight="1" x14ac:dyDescent="0.25"/>
    <row r="68" spans="1:1" ht="16.5" customHeight="1" x14ac:dyDescent="0.25"/>
    <row r="69" spans="1:1" ht="16.5" customHeight="1" x14ac:dyDescent="0.25"/>
    <row r="70" spans="1:1" ht="16.5" customHeight="1" x14ac:dyDescent="0.25"/>
    <row r="71" spans="1:1" ht="16.5" customHeight="1" x14ac:dyDescent="0.25"/>
    <row r="72" spans="1:1" ht="16.5" customHeight="1" x14ac:dyDescent="0.25"/>
    <row r="73" spans="1:1" ht="16.5" customHeight="1" x14ac:dyDescent="0.25"/>
    <row r="74" spans="1:1" ht="16.5" customHeight="1" x14ac:dyDescent="0.25"/>
  </sheetData>
  <mergeCells count="30">
    <mergeCell ref="A30:J33"/>
    <mergeCell ref="A35:J37"/>
    <mergeCell ref="A39:J41"/>
    <mergeCell ref="A44:J50"/>
    <mergeCell ref="A51:J53"/>
    <mergeCell ref="A29:J29"/>
    <mergeCell ref="A18:H18"/>
    <mergeCell ref="A19:H19"/>
    <mergeCell ref="A20:H20"/>
    <mergeCell ref="A21:H21"/>
    <mergeCell ref="A22:H22"/>
    <mergeCell ref="A23:H23"/>
    <mergeCell ref="A24:H24"/>
    <mergeCell ref="A25:H25"/>
    <mergeCell ref="A26:H26"/>
    <mergeCell ref="A27:H27"/>
    <mergeCell ref="A28:J28"/>
    <mergeCell ref="A17:H17"/>
    <mergeCell ref="A1:J3"/>
    <mergeCell ref="A4:J4"/>
    <mergeCell ref="A5:J5"/>
    <mergeCell ref="B6:I6"/>
    <mergeCell ref="A7:J7"/>
    <mergeCell ref="A9:H9"/>
    <mergeCell ref="I9:J9"/>
    <mergeCell ref="A10:H10"/>
    <mergeCell ref="I10:J10"/>
    <mergeCell ref="A12:J12"/>
    <mergeCell ref="A14:J14"/>
    <mergeCell ref="A15:J15"/>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disablePrompts="1"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4:J65559 JF65554:JF65559 TB65554:TB65559 ACX65554:ACX65559 AMT65554:AMT65559 AWP65554:AWP65559 BGL65554:BGL65559 BQH65554:BQH65559 CAD65554:CAD65559 CJZ65554:CJZ65559 CTV65554:CTV65559 DDR65554:DDR65559 DNN65554:DNN65559 DXJ65554:DXJ65559 EHF65554:EHF65559 ERB65554:ERB65559 FAX65554:FAX65559 FKT65554:FKT65559 FUP65554:FUP65559 GEL65554:GEL65559 GOH65554:GOH65559 GYD65554:GYD65559 HHZ65554:HHZ65559 HRV65554:HRV65559 IBR65554:IBR65559 ILN65554:ILN65559 IVJ65554:IVJ65559 JFF65554:JFF65559 JPB65554:JPB65559 JYX65554:JYX65559 KIT65554:KIT65559 KSP65554:KSP65559 LCL65554:LCL65559 LMH65554:LMH65559 LWD65554:LWD65559 MFZ65554:MFZ65559 MPV65554:MPV65559 MZR65554:MZR65559 NJN65554:NJN65559 NTJ65554:NTJ65559 ODF65554:ODF65559 ONB65554:ONB65559 OWX65554:OWX65559 PGT65554:PGT65559 PQP65554:PQP65559 QAL65554:QAL65559 QKH65554:QKH65559 QUD65554:QUD65559 RDZ65554:RDZ65559 RNV65554:RNV65559 RXR65554:RXR65559 SHN65554:SHN65559 SRJ65554:SRJ65559 TBF65554:TBF65559 TLB65554:TLB65559 TUX65554:TUX65559 UET65554:UET65559 UOP65554:UOP65559 UYL65554:UYL65559 VIH65554:VIH65559 VSD65554:VSD65559 WBZ65554:WBZ65559 WLV65554:WLV65559 WVR65554:WVR65559 J131090:J131095 JF131090:JF131095 TB131090:TB131095 ACX131090:ACX131095 AMT131090:AMT131095 AWP131090:AWP131095 BGL131090:BGL131095 BQH131090:BQH131095 CAD131090:CAD131095 CJZ131090:CJZ131095 CTV131090:CTV131095 DDR131090:DDR131095 DNN131090:DNN131095 DXJ131090:DXJ131095 EHF131090:EHF131095 ERB131090:ERB131095 FAX131090:FAX131095 FKT131090:FKT131095 FUP131090:FUP131095 GEL131090:GEL131095 GOH131090:GOH131095 GYD131090:GYD131095 HHZ131090:HHZ131095 HRV131090:HRV131095 IBR131090:IBR131095 ILN131090:ILN131095 IVJ131090:IVJ131095 JFF131090:JFF131095 JPB131090:JPB131095 JYX131090:JYX131095 KIT131090:KIT131095 KSP131090:KSP131095 LCL131090:LCL131095 LMH131090:LMH131095 LWD131090:LWD131095 MFZ131090:MFZ131095 MPV131090:MPV131095 MZR131090:MZR131095 NJN131090:NJN131095 NTJ131090:NTJ131095 ODF131090:ODF131095 ONB131090:ONB131095 OWX131090:OWX131095 PGT131090:PGT131095 PQP131090:PQP131095 QAL131090:QAL131095 QKH131090:QKH131095 QUD131090:QUD131095 RDZ131090:RDZ131095 RNV131090:RNV131095 RXR131090:RXR131095 SHN131090:SHN131095 SRJ131090:SRJ131095 TBF131090:TBF131095 TLB131090:TLB131095 TUX131090:TUX131095 UET131090:UET131095 UOP131090:UOP131095 UYL131090:UYL131095 VIH131090:VIH131095 VSD131090:VSD131095 WBZ131090:WBZ131095 WLV131090:WLV131095 WVR131090:WVR131095 J196626:J196631 JF196626:JF196631 TB196626:TB196631 ACX196626:ACX196631 AMT196626:AMT196631 AWP196626:AWP196631 BGL196626:BGL196631 BQH196626:BQH196631 CAD196626:CAD196631 CJZ196626:CJZ196631 CTV196626:CTV196631 DDR196626:DDR196631 DNN196626:DNN196631 DXJ196626:DXJ196631 EHF196626:EHF196631 ERB196626:ERB196631 FAX196626:FAX196631 FKT196626:FKT196631 FUP196626:FUP196631 GEL196626:GEL196631 GOH196626:GOH196631 GYD196626:GYD196631 HHZ196626:HHZ196631 HRV196626:HRV196631 IBR196626:IBR196631 ILN196626:ILN196631 IVJ196626:IVJ196631 JFF196626:JFF196631 JPB196626:JPB196631 JYX196626:JYX196631 KIT196626:KIT196631 KSP196626:KSP196631 LCL196626:LCL196631 LMH196626:LMH196631 LWD196626:LWD196631 MFZ196626:MFZ196631 MPV196626:MPV196631 MZR196626:MZR196631 NJN196626:NJN196631 NTJ196626:NTJ196631 ODF196626:ODF196631 ONB196626:ONB196631 OWX196626:OWX196631 PGT196626:PGT196631 PQP196626:PQP196631 QAL196626:QAL196631 QKH196626:QKH196631 QUD196626:QUD196631 RDZ196626:RDZ196631 RNV196626:RNV196631 RXR196626:RXR196631 SHN196626:SHN196631 SRJ196626:SRJ196631 TBF196626:TBF196631 TLB196626:TLB196631 TUX196626:TUX196631 UET196626:UET196631 UOP196626:UOP196631 UYL196626:UYL196631 VIH196626:VIH196631 VSD196626:VSD196631 WBZ196626:WBZ196631 WLV196626:WLV196631 WVR196626:WVR196631 J262162:J262167 JF262162:JF262167 TB262162:TB262167 ACX262162:ACX262167 AMT262162:AMT262167 AWP262162:AWP262167 BGL262162:BGL262167 BQH262162:BQH262167 CAD262162:CAD262167 CJZ262162:CJZ262167 CTV262162:CTV262167 DDR262162:DDR262167 DNN262162:DNN262167 DXJ262162:DXJ262167 EHF262162:EHF262167 ERB262162:ERB262167 FAX262162:FAX262167 FKT262162:FKT262167 FUP262162:FUP262167 GEL262162:GEL262167 GOH262162:GOH262167 GYD262162:GYD262167 HHZ262162:HHZ262167 HRV262162:HRV262167 IBR262162:IBR262167 ILN262162:ILN262167 IVJ262162:IVJ262167 JFF262162:JFF262167 JPB262162:JPB262167 JYX262162:JYX262167 KIT262162:KIT262167 KSP262162:KSP262167 LCL262162:LCL262167 LMH262162:LMH262167 LWD262162:LWD262167 MFZ262162:MFZ262167 MPV262162:MPV262167 MZR262162:MZR262167 NJN262162:NJN262167 NTJ262162:NTJ262167 ODF262162:ODF262167 ONB262162:ONB262167 OWX262162:OWX262167 PGT262162:PGT262167 PQP262162:PQP262167 QAL262162:QAL262167 QKH262162:QKH262167 QUD262162:QUD262167 RDZ262162:RDZ262167 RNV262162:RNV262167 RXR262162:RXR262167 SHN262162:SHN262167 SRJ262162:SRJ262167 TBF262162:TBF262167 TLB262162:TLB262167 TUX262162:TUX262167 UET262162:UET262167 UOP262162:UOP262167 UYL262162:UYL262167 VIH262162:VIH262167 VSD262162:VSD262167 WBZ262162:WBZ262167 WLV262162:WLV262167 WVR262162:WVR262167 J327698:J327703 JF327698:JF327703 TB327698:TB327703 ACX327698:ACX327703 AMT327698:AMT327703 AWP327698:AWP327703 BGL327698:BGL327703 BQH327698:BQH327703 CAD327698:CAD327703 CJZ327698:CJZ327703 CTV327698:CTV327703 DDR327698:DDR327703 DNN327698:DNN327703 DXJ327698:DXJ327703 EHF327698:EHF327703 ERB327698:ERB327703 FAX327698:FAX327703 FKT327698:FKT327703 FUP327698:FUP327703 GEL327698:GEL327703 GOH327698:GOH327703 GYD327698:GYD327703 HHZ327698:HHZ327703 HRV327698:HRV327703 IBR327698:IBR327703 ILN327698:ILN327703 IVJ327698:IVJ327703 JFF327698:JFF327703 JPB327698:JPB327703 JYX327698:JYX327703 KIT327698:KIT327703 KSP327698:KSP327703 LCL327698:LCL327703 LMH327698:LMH327703 LWD327698:LWD327703 MFZ327698:MFZ327703 MPV327698:MPV327703 MZR327698:MZR327703 NJN327698:NJN327703 NTJ327698:NTJ327703 ODF327698:ODF327703 ONB327698:ONB327703 OWX327698:OWX327703 PGT327698:PGT327703 PQP327698:PQP327703 QAL327698:QAL327703 QKH327698:QKH327703 QUD327698:QUD327703 RDZ327698:RDZ327703 RNV327698:RNV327703 RXR327698:RXR327703 SHN327698:SHN327703 SRJ327698:SRJ327703 TBF327698:TBF327703 TLB327698:TLB327703 TUX327698:TUX327703 UET327698:UET327703 UOP327698:UOP327703 UYL327698:UYL327703 VIH327698:VIH327703 VSD327698:VSD327703 WBZ327698:WBZ327703 WLV327698:WLV327703 WVR327698:WVR327703 J393234:J393239 JF393234:JF393239 TB393234:TB393239 ACX393234:ACX393239 AMT393234:AMT393239 AWP393234:AWP393239 BGL393234:BGL393239 BQH393234:BQH393239 CAD393234:CAD393239 CJZ393234:CJZ393239 CTV393234:CTV393239 DDR393234:DDR393239 DNN393234:DNN393239 DXJ393234:DXJ393239 EHF393234:EHF393239 ERB393234:ERB393239 FAX393234:FAX393239 FKT393234:FKT393239 FUP393234:FUP393239 GEL393234:GEL393239 GOH393234:GOH393239 GYD393234:GYD393239 HHZ393234:HHZ393239 HRV393234:HRV393239 IBR393234:IBR393239 ILN393234:ILN393239 IVJ393234:IVJ393239 JFF393234:JFF393239 JPB393234:JPB393239 JYX393234:JYX393239 KIT393234:KIT393239 KSP393234:KSP393239 LCL393234:LCL393239 LMH393234:LMH393239 LWD393234:LWD393239 MFZ393234:MFZ393239 MPV393234:MPV393239 MZR393234:MZR393239 NJN393234:NJN393239 NTJ393234:NTJ393239 ODF393234:ODF393239 ONB393234:ONB393239 OWX393234:OWX393239 PGT393234:PGT393239 PQP393234:PQP393239 QAL393234:QAL393239 QKH393234:QKH393239 QUD393234:QUD393239 RDZ393234:RDZ393239 RNV393234:RNV393239 RXR393234:RXR393239 SHN393234:SHN393239 SRJ393234:SRJ393239 TBF393234:TBF393239 TLB393234:TLB393239 TUX393234:TUX393239 UET393234:UET393239 UOP393234:UOP393239 UYL393234:UYL393239 VIH393234:VIH393239 VSD393234:VSD393239 WBZ393234:WBZ393239 WLV393234:WLV393239 WVR393234:WVR393239 J458770:J458775 JF458770:JF458775 TB458770:TB458775 ACX458770:ACX458775 AMT458770:AMT458775 AWP458770:AWP458775 BGL458770:BGL458775 BQH458770:BQH458775 CAD458770:CAD458775 CJZ458770:CJZ458775 CTV458770:CTV458775 DDR458770:DDR458775 DNN458770:DNN458775 DXJ458770:DXJ458775 EHF458770:EHF458775 ERB458770:ERB458775 FAX458770:FAX458775 FKT458770:FKT458775 FUP458770:FUP458775 GEL458770:GEL458775 GOH458770:GOH458775 GYD458770:GYD458775 HHZ458770:HHZ458775 HRV458770:HRV458775 IBR458770:IBR458775 ILN458770:ILN458775 IVJ458770:IVJ458775 JFF458770:JFF458775 JPB458770:JPB458775 JYX458770:JYX458775 KIT458770:KIT458775 KSP458770:KSP458775 LCL458770:LCL458775 LMH458770:LMH458775 LWD458770:LWD458775 MFZ458770:MFZ458775 MPV458770:MPV458775 MZR458770:MZR458775 NJN458770:NJN458775 NTJ458770:NTJ458775 ODF458770:ODF458775 ONB458770:ONB458775 OWX458770:OWX458775 PGT458770:PGT458775 PQP458770:PQP458775 QAL458770:QAL458775 QKH458770:QKH458775 QUD458770:QUD458775 RDZ458770:RDZ458775 RNV458770:RNV458775 RXR458770:RXR458775 SHN458770:SHN458775 SRJ458770:SRJ458775 TBF458770:TBF458775 TLB458770:TLB458775 TUX458770:TUX458775 UET458770:UET458775 UOP458770:UOP458775 UYL458770:UYL458775 VIH458770:VIH458775 VSD458770:VSD458775 WBZ458770:WBZ458775 WLV458770:WLV458775 WVR458770:WVR458775 J524306:J524311 JF524306:JF524311 TB524306:TB524311 ACX524306:ACX524311 AMT524306:AMT524311 AWP524306:AWP524311 BGL524306:BGL524311 BQH524306:BQH524311 CAD524306:CAD524311 CJZ524306:CJZ524311 CTV524306:CTV524311 DDR524306:DDR524311 DNN524306:DNN524311 DXJ524306:DXJ524311 EHF524306:EHF524311 ERB524306:ERB524311 FAX524306:FAX524311 FKT524306:FKT524311 FUP524306:FUP524311 GEL524306:GEL524311 GOH524306:GOH524311 GYD524306:GYD524311 HHZ524306:HHZ524311 HRV524306:HRV524311 IBR524306:IBR524311 ILN524306:ILN524311 IVJ524306:IVJ524311 JFF524306:JFF524311 JPB524306:JPB524311 JYX524306:JYX524311 KIT524306:KIT524311 KSP524306:KSP524311 LCL524306:LCL524311 LMH524306:LMH524311 LWD524306:LWD524311 MFZ524306:MFZ524311 MPV524306:MPV524311 MZR524306:MZR524311 NJN524306:NJN524311 NTJ524306:NTJ524311 ODF524306:ODF524311 ONB524306:ONB524311 OWX524306:OWX524311 PGT524306:PGT524311 PQP524306:PQP524311 QAL524306:QAL524311 QKH524306:QKH524311 QUD524306:QUD524311 RDZ524306:RDZ524311 RNV524306:RNV524311 RXR524306:RXR524311 SHN524306:SHN524311 SRJ524306:SRJ524311 TBF524306:TBF524311 TLB524306:TLB524311 TUX524306:TUX524311 UET524306:UET524311 UOP524306:UOP524311 UYL524306:UYL524311 VIH524306:VIH524311 VSD524306:VSD524311 WBZ524306:WBZ524311 WLV524306:WLV524311 WVR524306:WVR524311 J589842:J589847 JF589842:JF589847 TB589842:TB589847 ACX589842:ACX589847 AMT589842:AMT589847 AWP589842:AWP589847 BGL589842:BGL589847 BQH589842:BQH589847 CAD589842:CAD589847 CJZ589842:CJZ589847 CTV589842:CTV589847 DDR589842:DDR589847 DNN589842:DNN589847 DXJ589842:DXJ589847 EHF589842:EHF589847 ERB589842:ERB589847 FAX589842:FAX589847 FKT589842:FKT589847 FUP589842:FUP589847 GEL589842:GEL589847 GOH589842:GOH589847 GYD589842:GYD589847 HHZ589842:HHZ589847 HRV589842:HRV589847 IBR589842:IBR589847 ILN589842:ILN589847 IVJ589842:IVJ589847 JFF589842:JFF589847 JPB589842:JPB589847 JYX589842:JYX589847 KIT589842:KIT589847 KSP589842:KSP589847 LCL589842:LCL589847 LMH589842:LMH589847 LWD589842:LWD589847 MFZ589842:MFZ589847 MPV589842:MPV589847 MZR589842:MZR589847 NJN589842:NJN589847 NTJ589842:NTJ589847 ODF589842:ODF589847 ONB589842:ONB589847 OWX589842:OWX589847 PGT589842:PGT589847 PQP589842:PQP589847 QAL589842:QAL589847 QKH589842:QKH589847 QUD589842:QUD589847 RDZ589842:RDZ589847 RNV589842:RNV589847 RXR589842:RXR589847 SHN589842:SHN589847 SRJ589842:SRJ589847 TBF589842:TBF589847 TLB589842:TLB589847 TUX589842:TUX589847 UET589842:UET589847 UOP589842:UOP589847 UYL589842:UYL589847 VIH589842:VIH589847 VSD589842:VSD589847 WBZ589842:WBZ589847 WLV589842:WLV589847 WVR589842:WVR589847 J655378:J655383 JF655378:JF655383 TB655378:TB655383 ACX655378:ACX655383 AMT655378:AMT655383 AWP655378:AWP655383 BGL655378:BGL655383 BQH655378:BQH655383 CAD655378:CAD655383 CJZ655378:CJZ655383 CTV655378:CTV655383 DDR655378:DDR655383 DNN655378:DNN655383 DXJ655378:DXJ655383 EHF655378:EHF655383 ERB655378:ERB655383 FAX655378:FAX655383 FKT655378:FKT655383 FUP655378:FUP655383 GEL655378:GEL655383 GOH655378:GOH655383 GYD655378:GYD655383 HHZ655378:HHZ655383 HRV655378:HRV655383 IBR655378:IBR655383 ILN655378:ILN655383 IVJ655378:IVJ655383 JFF655378:JFF655383 JPB655378:JPB655383 JYX655378:JYX655383 KIT655378:KIT655383 KSP655378:KSP655383 LCL655378:LCL655383 LMH655378:LMH655383 LWD655378:LWD655383 MFZ655378:MFZ655383 MPV655378:MPV655383 MZR655378:MZR655383 NJN655378:NJN655383 NTJ655378:NTJ655383 ODF655378:ODF655383 ONB655378:ONB655383 OWX655378:OWX655383 PGT655378:PGT655383 PQP655378:PQP655383 QAL655378:QAL655383 QKH655378:QKH655383 QUD655378:QUD655383 RDZ655378:RDZ655383 RNV655378:RNV655383 RXR655378:RXR655383 SHN655378:SHN655383 SRJ655378:SRJ655383 TBF655378:TBF655383 TLB655378:TLB655383 TUX655378:TUX655383 UET655378:UET655383 UOP655378:UOP655383 UYL655378:UYL655383 VIH655378:VIH655383 VSD655378:VSD655383 WBZ655378:WBZ655383 WLV655378:WLV655383 WVR655378:WVR655383 J720914:J720919 JF720914:JF720919 TB720914:TB720919 ACX720914:ACX720919 AMT720914:AMT720919 AWP720914:AWP720919 BGL720914:BGL720919 BQH720914:BQH720919 CAD720914:CAD720919 CJZ720914:CJZ720919 CTV720914:CTV720919 DDR720914:DDR720919 DNN720914:DNN720919 DXJ720914:DXJ720919 EHF720914:EHF720919 ERB720914:ERB720919 FAX720914:FAX720919 FKT720914:FKT720919 FUP720914:FUP720919 GEL720914:GEL720919 GOH720914:GOH720919 GYD720914:GYD720919 HHZ720914:HHZ720919 HRV720914:HRV720919 IBR720914:IBR720919 ILN720914:ILN720919 IVJ720914:IVJ720919 JFF720914:JFF720919 JPB720914:JPB720919 JYX720914:JYX720919 KIT720914:KIT720919 KSP720914:KSP720919 LCL720914:LCL720919 LMH720914:LMH720919 LWD720914:LWD720919 MFZ720914:MFZ720919 MPV720914:MPV720919 MZR720914:MZR720919 NJN720914:NJN720919 NTJ720914:NTJ720919 ODF720914:ODF720919 ONB720914:ONB720919 OWX720914:OWX720919 PGT720914:PGT720919 PQP720914:PQP720919 QAL720914:QAL720919 QKH720914:QKH720919 QUD720914:QUD720919 RDZ720914:RDZ720919 RNV720914:RNV720919 RXR720914:RXR720919 SHN720914:SHN720919 SRJ720914:SRJ720919 TBF720914:TBF720919 TLB720914:TLB720919 TUX720914:TUX720919 UET720914:UET720919 UOP720914:UOP720919 UYL720914:UYL720919 VIH720914:VIH720919 VSD720914:VSD720919 WBZ720914:WBZ720919 WLV720914:WLV720919 WVR720914:WVR720919 J786450:J786455 JF786450:JF786455 TB786450:TB786455 ACX786450:ACX786455 AMT786450:AMT786455 AWP786450:AWP786455 BGL786450:BGL786455 BQH786450:BQH786455 CAD786450:CAD786455 CJZ786450:CJZ786455 CTV786450:CTV786455 DDR786450:DDR786455 DNN786450:DNN786455 DXJ786450:DXJ786455 EHF786450:EHF786455 ERB786450:ERB786455 FAX786450:FAX786455 FKT786450:FKT786455 FUP786450:FUP786455 GEL786450:GEL786455 GOH786450:GOH786455 GYD786450:GYD786455 HHZ786450:HHZ786455 HRV786450:HRV786455 IBR786450:IBR786455 ILN786450:ILN786455 IVJ786450:IVJ786455 JFF786450:JFF786455 JPB786450:JPB786455 JYX786450:JYX786455 KIT786450:KIT786455 KSP786450:KSP786455 LCL786450:LCL786455 LMH786450:LMH786455 LWD786450:LWD786455 MFZ786450:MFZ786455 MPV786450:MPV786455 MZR786450:MZR786455 NJN786450:NJN786455 NTJ786450:NTJ786455 ODF786450:ODF786455 ONB786450:ONB786455 OWX786450:OWX786455 PGT786450:PGT786455 PQP786450:PQP786455 QAL786450:QAL786455 QKH786450:QKH786455 QUD786450:QUD786455 RDZ786450:RDZ786455 RNV786450:RNV786455 RXR786450:RXR786455 SHN786450:SHN786455 SRJ786450:SRJ786455 TBF786450:TBF786455 TLB786450:TLB786455 TUX786450:TUX786455 UET786450:UET786455 UOP786450:UOP786455 UYL786450:UYL786455 VIH786450:VIH786455 VSD786450:VSD786455 WBZ786450:WBZ786455 WLV786450:WLV786455 WVR786450:WVR786455 J851986:J851991 JF851986:JF851991 TB851986:TB851991 ACX851986:ACX851991 AMT851986:AMT851991 AWP851986:AWP851991 BGL851986:BGL851991 BQH851986:BQH851991 CAD851986:CAD851991 CJZ851986:CJZ851991 CTV851986:CTV851991 DDR851986:DDR851991 DNN851986:DNN851991 DXJ851986:DXJ851991 EHF851986:EHF851991 ERB851986:ERB851991 FAX851986:FAX851991 FKT851986:FKT851991 FUP851986:FUP851991 GEL851986:GEL851991 GOH851986:GOH851991 GYD851986:GYD851991 HHZ851986:HHZ851991 HRV851986:HRV851991 IBR851986:IBR851991 ILN851986:ILN851991 IVJ851986:IVJ851991 JFF851986:JFF851991 JPB851986:JPB851991 JYX851986:JYX851991 KIT851986:KIT851991 KSP851986:KSP851991 LCL851986:LCL851991 LMH851986:LMH851991 LWD851986:LWD851991 MFZ851986:MFZ851991 MPV851986:MPV851991 MZR851986:MZR851991 NJN851986:NJN851991 NTJ851986:NTJ851991 ODF851986:ODF851991 ONB851986:ONB851991 OWX851986:OWX851991 PGT851986:PGT851991 PQP851986:PQP851991 QAL851986:QAL851991 QKH851986:QKH851991 QUD851986:QUD851991 RDZ851986:RDZ851991 RNV851986:RNV851991 RXR851986:RXR851991 SHN851986:SHN851991 SRJ851986:SRJ851991 TBF851986:TBF851991 TLB851986:TLB851991 TUX851986:TUX851991 UET851986:UET851991 UOP851986:UOP851991 UYL851986:UYL851991 VIH851986:VIH851991 VSD851986:VSD851991 WBZ851986:WBZ851991 WLV851986:WLV851991 WVR851986:WVR851991 J917522:J917527 JF917522:JF917527 TB917522:TB917527 ACX917522:ACX917527 AMT917522:AMT917527 AWP917522:AWP917527 BGL917522:BGL917527 BQH917522:BQH917527 CAD917522:CAD917527 CJZ917522:CJZ917527 CTV917522:CTV917527 DDR917522:DDR917527 DNN917522:DNN917527 DXJ917522:DXJ917527 EHF917522:EHF917527 ERB917522:ERB917527 FAX917522:FAX917527 FKT917522:FKT917527 FUP917522:FUP917527 GEL917522:GEL917527 GOH917522:GOH917527 GYD917522:GYD917527 HHZ917522:HHZ917527 HRV917522:HRV917527 IBR917522:IBR917527 ILN917522:ILN917527 IVJ917522:IVJ917527 JFF917522:JFF917527 JPB917522:JPB917527 JYX917522:JYX917527 KIT917522:KIT917527 KSP917522:KSP917527 LCL917522:LCL917527 LMH917522:LMH917527 LWD917522:LWD917527 MFZ917522:MFZ917527 MPV917522:MPV917527 MZR917522:MZR917527 NJN917522:NJN917527 NTJ917522:NTJ917527 ODF917522:ODF917527 ONB917522:ONB917527 OWX917522:OWX917527 PGT917522:PGT917527 PQP917522:PQP917527 QAL917522:QAL917527 QKH917522:QKH917527 QUD917522:QUD917527 RDZ917522:RDZ917527 RNV917522:RNV917527 RXR917522:RXR917527 SHN917522:SHN917527 SRJ917522:SRJ917527 TBF917522:TBF917527 TLB917522:TLB917527 TUX917522:TUX917527 UET917522:UET917527 UOP917522:UOP917527 UYL917522:UYL917527 VIH917522:VIH917527 VSD917522:VSD917527 WBZ917522:WBZ917527 WLV917522:WLV917527 WVR917522:WVR917527 J983058:J983063 JF983058:JF983063 TB983058:TB983063 ACX983058:ACX983063 AMT983058:AMT983063 AWP983058:AWP983063 BGL983058:BGL983063 BQH983058:BQH983063 CAD983058:CAD983063 CJZ983058:CJZ983063 CTV983058:CTV983063 DDR983058:DDR983063 DNN983058:DNN983063 DXJ983058:DXJ983063 EHF983058:EHF983063 ERB983058:ERB983063 FAX983058:FAX983063 FKT983058:FKT983063 FUP983058:FUP983063 GEL983058:GEL983063 GOH983058:GOH983063 GYD983058:GYD983063 HHZ983058:HHZ983063 HRV983058:HRV983063 IBR983058:IBR983063 ILN983058:ILN983063 IVJ983058:IVJ983063 JFF983058:JFF983063 JPB983058:JPB983063 JYX983058:JYX983063 KIT983058:KIT983063 KSP983058:KSP983063 LCL983058:LCL983063 LMH983058:LMH983063 LWD983058:LWD983063 MFZ983058:MFZ983063 MPV983058:MPV983063 MZR983058:MZR983063 NJN983058:NJN983063 NTJ983058:NTJ983063 ODF983058:ODF983063 ONB983058:ONB983063 OWX983058:OWX983063 PGT983058:PGT983063 PQP983058:PQP983063 QAL983058:QAL983063 QKH983058:QKH983063 QUD983058:QUD983063 RDZ983058:RDZ983063 RNV983058:RNV983063 RXR983058:RXR983063 SHN983058:SHN983063 SRJ983058:SRJ983063 TBF983058:TBF983063 TLB983058:TLB983063 TUX983058:TUX983063 UET983058:UET983063 UOP983058:UOP983063 UYL983058:UYL983063 VIH983058:VIH983063 VSD983058:VSD983063 WBZ983058:WBZ983063 WLV983058:WLV983063 WVR983058:WVR983063">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6:J65546 JE65546:JF65546 TA65546:TB65546 ACW65546:ACX65546 AMS65546:AMT65546 AWO65546:AWP65546 BGK65546:BGL65546 BQG65546:BQH65546 CAC65546:CAD65546 CJY65546:CJZ65546 CTU65546:CTV65546 DDQ65546:DDR65546 DNM65546:DNN65546 DXI65546:DXJ65546 EHE65546:EHF65546 ERA65546:ERB65546 FAW65546:FAX65546 FKS65546:FKT65546 FUO65546:FUP65546 GEK65546:GEL65546 GOG65546:GOH65546 GYC65546:GYD65546 HHY65546:HHZ65546 HRU65546:HRV65546 IBQ65546:IBR65546 ILM65546:ILN65546 IVI65546:IVJ65546 JFE65546:JFF65546 JPA65546:JPB65546 JYW65546:JYX65546 KIS65546:KIT65546 KSO65546:KSP65546 LCK65546:LCL65546 LMG65546:LMH65546 LWC65546:LWD65546 MFY65546:MFZ65546 MPU65546:MPV65546 MZQ65546:MZR65546 NJM65546:NJN65546 NTI65546:NTJ65546 ODE65546:ODF65546 ONA65546:ONB65546 OWW65546:OWX65546 PGS65546:PGT65546 PQO65546:PQP65546 QAK65546:QAL65546 QKG65546:QKH65546 QUC65546:QUD65546 RDY65546:RDZ65546 RNU65546:RNV65546 RXQ65546:RXR65546 SHM65546:SHN65546 SRI65546:SRJ65546 TBE65546:TBF65546 TLA65546:TLB65546 TUW65546:TUX65546 UES65546:UET65546 UOO65546:UOP65546 UYK65546:UYL65546 VIG65546:VIH65546 VSC65546:VSD65546 WBY65546:WBZ65546 WLU65546:WLV65546 WVQ65546:WVR65546 I131082:J131082 JE131082:JF131082 TA131082:TB131082 ACW131082:ACX131082 AMS131082:AMT131082 AWO131082:AWP131082 BGK131082:BGL131082 BQG131082:BQH131082 CAC131082:CAD131082 CJY131082:CJZ131082 CTU131082:CTV131082 DDQ131082:DDR131082 DNM131082:DNN131082 DXI131082:DXJ131082 EHE131082:EHF131082 ERA131082:ERB131082 FAW131082:FAX131082 FKS131082:FKT131082 FUO131082:FUP131082 GEK131082:GEL131082 GOG131082:GOH131082 GYC131082:GYD131082 HHY131082:HHZ131082 HRU131082:HRV131082 IBQ131082:IBR131082 ILM131082:ILN131082 IVI131082:IVJ131082 JFE131082:JFF131082 JPA131082:JPB131082 JYW131082:JYX131082 KIS131082:KIT131082 KSO131082:KSP131082 LCK131082:LCL131082 LMG131082:LMH131082 LWC131082:LWD131082 MFY131082:MFZ131082 MPU131082:MPV131082 MZQ131082:MZR131082 NJM131082:NJN131082 NTI131082:NTJ131082 ODE131082:ODF131082 ONA131082:ONB131082 OWW131082:OWX131082 PGS131082:PGT131082 PQO131082:PQP131082 QAK131082:QAL131082 QKG131082:QKH131082 QUC131082:QUD131082 RDY131082:RDZ131082 RNU131082:RNV131082 RXQ131082:RXR131082 SHM131082:SHN131082 SRI131082:SRJ131082 TBE131082:TBF131082 TLA131082:TLB131082 TUW131082:TUX131082 UES131082:UET131082 UOO131082:UOP131082 UYK131082:UYL131082 VIG131082:VIH131082 VSC131082:VSD131082 WBY131082:WBZ131082 WLU131082:WLV131082 WVQ131082:WVR131082 I196618:J196618 JE196618:JF196618 TA196618:TB196618 ACW196618:ACX196618 AMS196618:AMT196618 AWO196618:AWP196618 BGK196618:BGL196618 BQG196618:BQH196618 CAC196618:CAD196618 CJY196618:CJZ196618 CTU196618:CTV196618 DDQ196618:DDR196618 DNM196618:DNN196618 DXI196618:DXJ196618 EHE196618:EHF196618 ERA196618:ERB196618 FAW196618:FAX196618 FKS196618:FKT196618 FUO196618:FUP196618 GEK196618:GEL196618 GOG196618:GOH196618 GYC196618:GYD196618 HHY196618:HHZ196618 HRU196618:HRV196618 IBQ196618:IBR196618 ILM196618:ILN196618 IVI196618:IVJ196618 JFE196618:JFF196618 JPA196618:JPB196618 JYW196618:JYX196618 KIS196618:KIT196618 KSO196618:KSP196618 LCK196618:LCL196618 LMG196618:LMH196618 LWC196618:LWD196618 MFY196618:MFZ196618 MPU196618:MPV196618 MZQ196618:MZR196618 NJM196618:NJN196618 NTI196618:NTJ196618 ODE196618:ODF196618 ONA196618:ONB196618 OWW196618:OWX196618 PGS196618:PGT196618 PQO196618:PQP196618 QAK196618:QAL196618 QKG196618:QKH196618 QUC196618:QUD196618 RDY196618:RDZ196618 RNU196618:RNV196618 RXQ196618:RXR196618 SHM196618:SHN196618 SRI196618:SRJ196618 TBE196618:TBF196618 TLA196618:TLB196618 TUW196618:TUX196618 UES196618:UET196618 UOO196618:UOP196618 UYK196618:UYL196618 VIG196618:VIH196618 VSC196618:VSD196618 WBY196618:WBZ196618 WLU196618:WLV196618 WVQ196618:WVR196618 I262154:J262154 JE262154:JF262154 TA262154:TB262154 ACW262154:ACX262154 AMS262154:AMT262154 AWO262154:AWP262154 BGK262154:BGL262154 BQG262154:BQH262154 CAC262154:CAD262154 CJY262154:CJZ262154 CTU262154:CTV262154 DDQ262154:DDR262154 DNM262154:DNN262154 DXI262154:DXJ262154 EHE262154:EHF262154 ERA262154:ERB262154 FAW262154:FAX262154 FKS262154:FKT262154 FUO262154:FUP262154 GEK262154:GEL262154 GOG262154:GOH262154 GYC262154:GYD262154 HHY262154:HHZ262154 HRU262154:HRV262154 IBQ262154:IBR262154 ILM262154:ILN262154 IVI262154:IVJ262154 JFE262154:JFF262154 JPA262154:JPB262154 JYW262154:JYX262154 KIS262154:KIT262154 KSO262154:KSP262154 LCK262154:LCL262154 LMG262154:LMH262154 LWC262154:LWD262154 MFY262154:MFZ262154 MPU262154:MPV262154 MZQ262154:MZR262154 NJM262154:NJN262154 NTI262154:NTJ262154 ODE262154:ODF262154 ONA262154:ONB262154 OWW262154:OWX262154 PGS262154:PGT262154 PQO262154:PQP262154 QAK262154:QAL262154 QKG262154:QKH262154 QUC262154:QUD262154 RDY262154:RDZ262154 RNU262154:RNV262154 RXQ262154:RXR262154 SHM262154:SHN262154 SRI262154:SRJ262154 TBE262154:TBF262154 TLA262154:TLB262154 TUW262154:TUX262154 UES262154:UET262154 UOO262154:UOP262154 UYK262154:UYL262154 VIG262154:VIH262154 VSC262154:VSD262154 WBY262154:WBZ262154 WLU262154:WLV262154 WVQ262154:WVR262154 I327690:J327690 JE327690:JF327690 TA327690:TB327690 ACW327690:ACX327690 AMS327690:AMT327690 AWO327690:AWP327690 BGK327690:BGL327690 BQG327690:BQH327690 CAC327690:CAD327690 CJY327690:CJZ327690 CTU327690:CTV327690 DDQ327690:DDR327690 DNM327690:DNN327690 DXI327690:DXJ327690 EHE327690:EHF327690 ERA327690:ERB327690 FAW327690:FAX327690 FKS327690:FKT327690 FUO327690:FUP327690 GEK327690:GEL327690 GOG327690:GOH327690 GYC327690:GYD327690 HHY327690:HHZ327690 HRU327690:HRV327690 IBQ327690:IBR327690 ILM327690:ILN327690 IVI327690:IVJ327690 JFE327690:JFF327690 JPA327690:JPB327690 JYW327690:JYX327690 KIS327690:KIT327690 KSO327690:KSP327690 LCK327690:LCL327690 LMG327690:LMH327690 LWC327690:LWD327690 MFY327690:MFZ327690 MPU327690:MPV327690 MZQ327690:MZR327690 NJM327690:NJN327690 NTI327690:NTJ327690 ODE327690:ODF327690 ONA327690:ONB327690 OWW327690:OWX327690 PGS327690:PGT327690 PQO327690:PQP327690 QAK327690:QAL327690 QKG327690:QKH327690 QUC327690:QUD327690 RDY327690:RDZ327690 RNU327690:RNV327690 RXQ327690:RXR327690 SHM327690:SHN327690 SRI327690:SRJ327690 TBE327690:TBF327690 TLA327690:TLB327690 TUW327690:TUX327690 UES327690:UET327690 UOO327690:UOP327690 UYK327690:UYL327690 VIG327690:VIH327690 VSC327690:VSD327690 WBY327690:WBZ327690 WLU327690:WLV327690 WVQ327690:WVR327690 I393226:J393226 JE393226:JF393226 TA393226:TB393226 ACW393226:ACX393226 AMS393226:AMT393226 AWO393226:AWP393226 BGK393226:BGL393226 BQG393226:BQH393226 CAC393226:CAD393226 CJY393226:CJZ393226 CTU393226:CTV393226 DDQ393226:DDR393226 DNM393226:DNN393226 DXI393226:DXJ393226 EHE393226:EHF393226 ERA393226:ERB393226 FAW393226:FAX393226 FKS393226:FKT393226 FUO393226:FUP393226 GEK393226:GEL393226 GOG393226:GOH393226 GYC393226:GYD393226 HHY393226:HHZ393226 HRU393226:HRV393226 IBQ393226:IBR393226 ILM393226:ILN393226 IVI393226:IVJ393226 JFE393226:JFF393226 JPA393226:JPB393226 JYW393226:JYX393226 KIS393226:KIT393226 KSO393226:KSP393226 LCK393226:LCL393226 LMG393226:LMH393226 LWC393226:LWD393226 MFY393226:MFZ393226 MPU393226:MPV393226 MZQ393226:MZR393226 NJM393226:NJN393226 NTI393226:NTJ393226 ODE393226:ODF393226 ONA393226:ONB393226 OWW393226:OWX393226 PGS393226:PGT393226 PQO393226:PQP393226 QAK393226:QAL393226 QKG393226:QKH393226 QUC393226:QUD393226 RDY393226:RDZ393226 RNU393226:RNV393226 RXQ393226:RXR393226 SHM393226:SHN393226 SRI393226:SRJ393226 TBE393226:TBF393226 TLA393226:TLB393226 TUW393226:TUX393226 UES393226:UET393226 UOO393226:UOP393226 UYK393226:UYL393226 VIG393226:VIH393226 VSC393226:VSD393226 WBY393226:WBZ393226 WLU393226:WLV393226 WVQ393226:WVR393226 I458762:J458762 JE458762:JF458762 TA458762:TB458762 ACW458762:ACX458762 AMS458762:AMT458762 AWO458762:AWP458762 BGK458762:BGL458762 BQG458762:BQH458762 CAC458762:CAD458762 CJY458762:CJZ458762 CTU458762:CTV458762 DDQ458762:DDR458762 DNM458762:DNN458762 DXI458762:DXJ458762 EHE458762:EHF458762 ERA458762:ERB458762 FAW458762:FAX458762 FKS458762:FKT458762 FUO458762:FUP458762 GEK458762:GEL458762 GOG458762:GOH458762 GYC458762:GYD458762 HHY458762:HHZ458762 HRU458762:HRV458762 IBQ458762:IBR458762 ILM458762:ILN458762 IVI458762:IVJ458762 JFE458762:JFF458762 JPA458762:JPB458762 JYW458762:JYX458762 KIS458762:KIT458762 KSO458762:KSP458762 LCK458762:LCL458762 LMG458762:LMH458762 LWC458762:LWD458762 MFY458762:MFZ458762 MPU458762:MPV458762 MZQ458762:MZR458762 NJM458762:NJN458762 NTI458762:NTJ458762 ODE458762:ODF458762 ONA458762:ONB458762 OWW458762:OWX458762 PGS458762:PGT458762 PQO458762:PQP458762 QAK458762:QAL458762 QKG458762:QKH458762 QUC458762:QUD458762 RDY458762:RDZ458762 RNU458762:RNV458762 RXQ458762:RXR458762 SHM458762:SHN458762 SRI458762:SRJ458762 TBE458762:TBF458762 TLA458762:TLB458762 TUW458762:TUX458762 UES458762:UET458762 UOO458762:UOP458762 UYK458762:UYL458762 VIG458762:VIH458762 VSC458762:VSD458762 WBY458762:WBZ458762 WLU458762:WLV458762 WVQ458762:WVR458762 I524298:J524298 JE524298:JF524298 TA524298:TB524298 ACW524298:ACX524298 AMS524298:AMT524298 AWO524298:AWP524298 BGK524298:BGL524298 BQG524298:BQH524298 CAC524298:CAD524298 CJY524298:CJZ524298 CTU524298:CTV524298 DDQ524298:DDR524298 DNM524298:DNN524298 DXI524298:DXJ524298 EHE524298:EHF524298 ERA524298:ERB524298 FAW524298:FAX524298 FKS524298:FKT524298 FUO524298:FUP524298 GEK524298:GEL524298 GOG524298:GOH524298 GYC524298:GYD524298 HHY524298:HHZ524298 HRU524298:HRV524298 IBQ524298:IBR524298 ILM524298:ILN524298 IVI524298:IVJ524298 JFE524298:JFF524298 JPA524298:JPB524298 JYW524298:JYX524298 KIS524298:KIT524298 KSO524298:KSP524298 LCK524298:LCL524298 LMG524298:LMH524298 LWC524298:LWD524298 MFY524298:MFZ524298 MPU524298:MPV524298 MZQ524298:MZR524298 NJM524298:NJN524298 NTI524298:NTJ524298 ODE524298:ODF524298 ONA524298:ONB524298 OWW524298:OWX524298 PGS524298:PGT524298 PQO524298:PQP524298 QAK524298:QAL524298 QKG524298:QKH524298 QUC524298:QUD524298 RDY524298:RDZ524298 RNU524298:RNV524298 RXQ524298:RXR524298 SHM524298:SHN524298 SRI524298:SRJ524298 TBE524298:TBF524298 TLA524298:TLB524298 TUW524298:TUX524298 UES524298:UET524298 UOO524298:UOP524298 UYK524298:UYL524298 VIG524298:VIH524298 VSC524298:VSD524298 WBY524298:WBZ524298 WLU524298:WLV524298 WVQ524298:WVR524298 I589834:J589834 JE589834:JF589834 TA589834:TB589834 ACW589834:ACX589834 AMS589834:AMT589834 AWO589834:AWP589834 BGK589834:BGL589834 BQG589834:BQH589834 CAC589834:CAD589834 CJY589834:CJZ589834 CTU589834:CTV589834 DDQ589834:DDR589834 DNM589834:DNN589834 DXI589834:DXJ589834 EHE589834:EHF589834 ERA589834:ERB589834 FAW589834:FAX589834 FKS589834:FKT589834 FUO589834:FUP589834 GEK589834:GEL589834 GOG589834:GOH589834 GYC589834:GYD589834 HHY589834:HHZ589834 HRU589834:HRV589834 IBQ589834:IBR589834 ILM589834:ILN589834 IVI589834:IVJ589834 JFE589834:JFF589834 JPA589834:JPB589834 JYW589834:JYX589834 KIS589834:KIT589834 KSO589834:KSP589834 LCK589834:LCL589834 LMG589834:LMH589834 LWC589834:LWD589834 MFY589834:MFZ589834 MPU589834:MPV589834 MZQ589834:MZR589834 NJM589834:NJN589834 NTI589834:NTJ589834 ODE589834:ODF589834 ONA589834:ONB589834 OWW589834:OWX589834 PGS589834:PGT589834 PQO589834:PQP589834 QAK589834:QAL589834 QKG589834:QKH589834 QUC589834:QUD589834 RDY589834:RDZ589834 RNU589834:RNV589834 RXQ589834:RXR589834 SHM589834:SHN589834 SRI589834:SRJ589834 TBE589834:TBF589834 TLA589834:TLB589834 TUW589834:TUX589834 UES589834:UET589834 UOO589834:UOP589834 UYK589834:UYL589834 VIG589834:VIH589834 VSC589834:VSD589834 WBY589834:WBZ589834 WLU589834:WLV589834 WVQ589834:WVR589834 I655370:J655370 JE655370:JF655370 TA655370:TB655370 ACW655370:ACX655370 AMS655370:AMT655370 AWO655370:AWP655370 BGK655370:BGL655370 BQG655370:BQH655370 CAC655370:CAD655370 CJY655370:CJZ655370 CTU655370:CTV655370 DDQ655370:DDR655370 DNM655370:DNN655370 DXI655370:DXJ655370 EHE655370:EHF655370 ERA655370:ERB655370 FAW655370:FAX655370 FKS655370:FKT655370 FUO655370:FUP655370 GEK655370:GEL655370 GOG655370:GOH655370 GYC655370:GYD655370 HHY655370:HHZ655370 HRU655370:HRV655370 IBQ655370:IBR655370 ILM655370:ILN655370 IVI655370:IVJ655370 JFE655370:JFF655370 JPA655370:JPB655370 JYW655370:JYX655370 KIS655370:KIT655370 KSO655370:KSP655370 LCK655370:LCL655370 LMG655370:LMH655370 LWC655370:LWD655370 MFY655370:MFZ655370 MPU655370:MPV655370 MZQ655370:MZR655370 NJM655370:NJN655370 NTI655370:NTJ655370 ODE655370:ODF655370 ONA655370:ONB655370 OWW655370:OWX655370 PGS655370:PGT655370 PQO655370:PQP655370 QAK655370:QAL655370 QKG655370:QKH655370 QUC655370:QUD655370 RDY655370:RDZ655370 RNU655370:RNV655370 RXQ655370:RXR655370 SHM655370:SHN655370 SRI655370:SRJ655370 TBE655370:TBF655370 TLA655370:TLB655370 TUW655370:TUX655370 UES655370:UET655370 UOO655370:UOP655370 UYK655370:UYL655370 VIG655370:VIH655370 VSC655370:VSD655370 WBY655370:WBZ655370 WLU655370:WLV655370 WVQ655370:WVR655370 I720906:J720906 JE720906:JF720906 TA720906:TB720906 ACW720906:ACX720906 AMS720906:AMT720906 AWO720906:AWP720906 BGK720906:BGL720906 BQG720906:BQH720906 CAC720906:CAD720906 CJY720906:CJZ720906 CTU720906:CTV720906 DDQ720906:DDR720906 DNM720906:DNN720906 DXI720906:DXJ720906 EHE720906:EHF720906 ERA720906:ERB720906 FAW720906:FAX720906 FKS720906:FKT720906 FUO720906:FUP720906 GEK720906:GEL720906 GOG720906:GOH720906 GYC720906:GYD720906 HHY720906:HHZ720906 HRU720906:HRV720906 IBQ720906:IBR720906 ILM720906:ILN720906 IVI720906:IVJ720906 JFE720906:JFF720906 JPA720906:JPB720906 JYW720906:JYX720906 KIS720906:KIT720906 KSO720906:KSP720906 LCK720906:LCL720906 LMG720906:LMH720906 LWC720906:LWD720906 MFY720906:MFZ720906 MPU720906:MPV720906 MZQ720906:MZR720906 NJM720906:NJN720906 NTI720906:NTJ720906 ODE720906:ODF720906 ONA720906:ONB720906 OWW720906:OWX720906 PGS720906:PGT720906 PQO720906:PQP720906 QAK720906:QAL720906 QKG720906:QKH720906 QUC720906:QUD720906 RDY720906:RDZ720906 RNU720906:RNV720906 RXQ720906:RXR720906 SHM720906:SHN720906 SRI720906:SRJ720906 TBE720906:TBF720906 TLA720906:TLB720906 TUW720906:TUX720906 UES720906:UET720906 UOO720906:UOP720906 UYK720906:UYL720906 VIG720906:VIH720906 VSC720906:VSD720906 WBY720906:WBZ720906 WLU720906:WLV720906 WVQ720906:WVR720906 I786442:J786442 JE786442:JF786442 TA786442:TB786442 ACW786442:ACX786442 AMS786442:AMT786442 AWO786442:AWP786442 BGK786442:BGL786442 BQG786442:BQH786442 CAC786442:CAD786442 CJY786442:CJZ786442 CTU786442:CTV786442 DDQ786442:DDR786442 DNM786442:DNN786442 DXI786442:DXJ786442 EHE786442:EHF786442 ERA786442:ERB786442 FAW786442:FAX786442 FKS786442:FKT786442 FUO786442:FUP786442 GEK786442:GEL786442 GOG786442:GOH786442 GYC786442:GYD786442 HHY786442:HHZ786442 HRU786442:HRV786442 IBQ786442:IBR786442 ILM786442:ILN786442 IVI786442:IVJ786442 JFE786442:JFF786442 JPA786442:JPB786442 JYW786442:JYX786442 KIS786442:KIT786442 KSO786442:KSP786442 LCK786442:LCL786442 LMG786442:LMH786442 LWC786442:LWD786442 MFY786442:MFZ786442 MPU786442:MPV786442 MZQ786442:MZR786442 NJM786442:NJN786442 NTI786442:NTJ786442 ODE786442:ODF786442 ONA786442:ONB786442 OWW786442:OWX786442 PGS786442:PGT786442 PQO786442:PQP786442 QAK786442:QAL786442 QKG786442:QKH786442 QUC786442:QUD786442 RDY786442:RDZ786442 RNU786442:RNV786442 RXQ786442:RXR786442 SHM786442:SHN786442 SRI786442:SRJ786442 TBE786442:TBF786442 TLA786442:TLB786442 TUW786442:TUX786442 UES786442:UET786442 UOO786442:UOP786442 UYK786442:UYL786442 VIG786442:VIH786442 VSC786442:VSD786442 WBY786442:WBZ786442 WLU786442:WLV786442 WVQ786442:WVR786442 I851978:J851978 JE851978:JF851978 TA851978:TB851978 ACW851978:ACX851978 AMS851978:AMT851978 AWO851978:AWP851978 BGK851978:BGL851978 BQG851978:BQH851978 CAC851978:CAD851978 CJY851978:CJZ851978 CTU851978:CTV851978 DDQ851978:DDR851978 DNM851978:DNN851978 DXI851978:DXJ851978 EHE851978:EHF851978 ERA851978:ERB851978 FAW851978:FAX851978 FKS851978:FKT851978 FUO851978:FUP851978 GEK851978:GEL851978 GOG851978:GOH851978 GYC851978:GYD851978 HHY851978:HHZ851978 HRU851978:HRV851978 IBQ851978:IBR851978 ILM851978:ILN851978 IVI851978:IVJ851978 JFE851978:JFF851978 JPA851978:JPB851978 JYW851978:JYX851978 KIS851978:KIT851978 KSO851978:KSP851978 LCK851978:LCL851978 LMG851978:LMH851978 LWC851978:LWD851978 MFY851978:MFZ851978 MPU851978:MPV851978 MZQ851978:MZR851978 NJM851978:NJN851978 NTI851978:NTJ851978 ODE851978:ODF851978 ONA851978:ONB851978 OWW851978:OWX851978 PGS851978:PGT851978 PQO851978:PQP851978 QAK851978:QAL851978 QKG851978:QKH851978 QUC851978:QUD851978 RDY851978:RDZ851978 RNU851978:RNV851978 RXQ851978:RXR851978 SHM851978:SHN851978 SRI851978:SRJ851978 TBE851978:TBF851978 TLA851978:TLB851978 TUW851978:TUX851978 UES851978:UET851978 UOO851978:UOP851978 UYK851978:UYL851978 VIG851978:VIH851978 VSC851978:VSD851978 WBY851978:WBZ851978 WLU851978:WLV851978 WVQ851978:WVR851978 I917514:J917514 JE917514:JF917514 TA917514:TB917514 ACW917514:ACX917514 AMS917514:AMT917514 AWO917514:AWP917514 BGK917514:BGL917514 BQG917514:BQH917514 CAC917514:CAD917514 CJY917514:CJZ917514 CTU917514:CTV917514 DDQ917514:DDR917514 DNM917514:DNN917514 DXI917514:DXJ917514 EHE917514:EHF917514 ERA917514:ERB917514 FAW917514:FAX917514 FKS917514:FKT917514 FUO917514:FUP917514 GEK917514:GEL917514 GOG917514:GOH917514 GYC917514:GYD917514 HHY917514:HHZ917514 HRU917514:HRV917514 IBQ917514:IBR917514 ILM917514:ILN917514 IVI917514:IVJ917514 JFE917514:JFF917514 JPA917514:JPB917514 JYW917514:JYX917514 KIS917514:KIT917514 KSO917514:KSP917514 LCK917514:LCL917514 LMG917514:LMH917514 LWC917514:LWD917514 MFY917514:MFZ917514 MPU917514:MPV917514 MZQ917514:MZR917514 NJM917514:NJN917514 NTI917514:NTJ917514 ODE917514:ODF917514 ONA917514:ONB917514 OWW917514:OWX917514 PGS917514:PGT917514 PQO917514:PQP917514 QAK917514:QAL917514 QKG917514:QKH917514 QUC917514:QUD917514 RDY917514:RDZ917514 RNU917514:RNV917514 RXQ917514:RXR917514 SHM917514:SHN917514 SRI917514:SRJ917514 TBE917514:TBF917514 TLA917514:TLB917514 TUW917514:TUX917514 UES917514:UET917514 UOO917514:UOP917514 UYK917514:UYL917514 VIG917514:VIH917514 VSC917514:VSD917514 WBY917514:WBZ917514 WLU917514:WLV917514 WVQ917514:WVR917514 I983050:J983050 JE983050:JF983050 TA983050:TB983050 ACW983050:ACX983050 AMS983050:AMT983050 AWO983050:AWP983050 BGK983050:BGL983050 BQG983050:BQH983050 CAC983050:CAD983050 CJY983050:CJZ983050 CTU983050:CTV983050 DDQ983050:DDR983050 DNM983050:DNN983050 DXI983050:DXJ983050 EHE983050:EHF983050 ERA983050:ERB983050 FAW983050:FAX983050 FKS983050:FKT983050 FUO983050:FUP983050 GEK983050:GEL983050 GOG983050:GOH983050 GYC983050:GYD983050 HHY983050:HHZ983050 HRU983050:HRV983050 IBQ983050:IBR983050 ILM983050:ILN983050 IVI983050:IVJ983050 JFE983050:JFF983050 JPA983050:JPB983050 JYW983050:JYX983050 KIS983050:KIT983050 KSO983050:KSP983050 LCK983050:LCL983050 LMG983050:LMH983050 LWC983050:LWD983050 MFY983050:MFZ983050 MPU983050:MPV983050 MZQ983050:MZR983050 NJM983050:NJN983050 NTI983050:NTJ983050 ODE983050:ODF983050 ONA983050:ONB983050 OWW983050:OWX983050 PGS983050:PGT983050 PQO983050:PQP983050 QAK983050:QAL983050 QKG983050:QKH983050 QUC983050:QUD983050 RDY983050:RDZ983050 RNU983050:RNV983050 RXQ983050:RXR983050 SHM983050:SHN983050 SRI983050:SRJ983050 TBE983050:TBF983050 TLA983050:TLB983050 TUW983050:TUX983050 UES983050:UET983050 UOO983050:UOP983050 UYK983050:UYL983050 VIG983050:VIH983050 VSC983050:VSD983050 WBY983050:WBZ983050 WLU983050:WLV983050 WVQ983050:WVR983050">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1</formula2>
    </dataValidation>
  </dataValidation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view="pageBreakPreview" zoomScaleNormal="100" zoomScaleSheetLayoutView="100" workbookViewId="0">
      <selection activeCell="L6" sqref="L6"/>
    </sheetView>
  </sheetViews>
  <sheetFormatPr defaultRowHeight="15" x14ac:dyDescent="0.25"/>
  <cols>
    <col min="1" max="1" width="9.7109375" style="94" customWidth="1"/>
    <col min="2" max="4" width="11.7109375" style="94" customWidth="1"/>
    <col min="5" max="5" width="12.7109375" style="94" customWidth="1"/>
    <col min="6" max="12" width="11.7109375" style="94" customWidth="1"/>
    <col min="13" max="13" width="9.140625" style="94"/>
    <col min="14" max="16" width="12.7109375" style="94" customWidth="1"/>
    <col min="17" max="250" width="9.140625" style="94"/>
    <col min="251" max="251" width="9.7109375" style="94" customWidth="1"/>
    <col min="252" max="254" width="11.7109375" style="94" customWidth="1"/>
    <col min="255" max="255" width="12.7109375" style="94" customWidth="1"/>
    <col min="256" max="268" width="11.7109375" style="94" customWidth="1"/>
    <col min="269" max="269" width="9.140625" style="94"/>
    <col min="270" max="272" width="12.7109375" style="94" customWidth="1"/>
    <col min="273" max="506" width="9.140625" style="94"/>
    <col min="507" max="507" width="9.7109375" style="94" customWidth="1"/>
    <col min="508" max="510" width="11.7109375" style="94" customWidth="1"/>
    <col min="511" max="511" width="12.7109375" style="94" customWidth="1"/>
    <col min="512" max="524" width="11.7109375" style="94" customWidth="1"/>
    <col min="525" max="525" width="9.140625" style="94"/>
    <col min="526" max="528" width="12.7109375" style="94" customWidth="1"/>
    <col min="529" max="762" width="9.140625" style="94"/>
    <col min="763" max="763" width="9.7109375" style="94" customWidth="1"/>
    <col min="764" max="766" width="11.7109375" style="94" customWidth="1"/>
    <col min="767" max="767" width="12.7109375" style="94" customWidth="1"/>
    <col min="768" max="780" width="11.7109375" style="94" customWidth="1"/>
    <col min="781" max="781" width="9.140625" style="94"/>
    <col min="782" max="784" width="12.7109375" style="94" customWidth="1"/>
    <col min="785" max="1018" width="9.140625" style="94"/>
    <col min="1019" max="1019" width="9.7109375" style="94" customWidth="1"/>
    <col min="1020" max="1022" width="11.7109375" style="94" customWidth="1"/>
    <col min="1023" max="1023" width="12.7109375" style="94" customWidth="1"/>
    <col min="1024" max="1036" width="11.7109375" style="94" customWidth="1"/>
    <col min="1037" max="1037" width="9.140625" style="94"/>
    <col min="1038" max="1040" width="12.7109375" style="94" customWidth="1"/>
    <col min="1041" max="1274" width="9.140625" style="94"/>
    <col min="1275" max="1275" width="9.7109375" style="94" customWidth="1"/>
    <col min="1276" max="1278" width="11.7109375" style="94" customWidth="1"/>
    <col min="1279" max="1279" width="12.7109375" style="94" customWidth="1"/>
    <col min="1280" max="1292" width="11.7109375" style="94" customWidth="1"/>
    <col min="1293" max="1293" width="9.140625" style="94"/>
    <col min="1294" max="1296" width="12.7109375" style="94" customWidth="1"/>
    <col min="1297" max="1530" width="9.140625" style="94"/>
    <col min="1531" max="1531" width="9.7109375" style="94" customWidth="1"/>
    <col min="1532" max="1534" width="11.7109375" style="94" customWidth="1"/>
    <col min="1535" max="1535" width="12.7109375" style="94" customWidth="1"/>
    <col min="1536" max="1548" width="11.7109375" style="94" customWidth="1"/>
    <col min="1549" max="1549" width="9.140625" style="94"/>
    <col min="1550" max="1552" width="12.7109375" style="94" customWidth="1"/>
    <col min="1553" max="1786" width="9.140625" style="94"/>
    <col min="1787" max="1787" width="9.7109375" style="94" customWidth="1"/>
    <col min="1788" max="1790" width="11.7109375" style="94" customWidth="1"/>
    <col min="1791" max="1791" width="12.7109375" style="94" customWidth="1"/>
    <col min="1792" max="1804" width="11.7109375" style="94" customWidth="1"/>
    <col min="1805" max="1805" width="9.140625" style="94"/>
    <col min="1806" max="1808" width="12.7109375" style="94" customWidth="1"/>
    <col min="1809" max="2042" width="9.140625" style="94"/>
    <col min="2043" max="2043" width="9.7109375" style="94" customWidth="1"/>
    <col min="2044" max="2046" width="11.7109375" style="94" customWidth="1"/>
    <col min="2047" max="2047" width="12.7109375" style="94" customWidth="1"/>
    <col min="2048" max="2060" width="11.7109375" style="94" customWidth="1"/>
    <col min="2061" max="2061" width="9.140625" style="94"/>
    <col min="2062" max="2064" width="12.7109375" style="94" customWidth="1"/>
    <col min="2065" max="2298" width="9.140625" style="94"/>
    <col min="2299" max="2299" width="9.7109375" style="94" customWidth="1"/>
    <col min="2300" max="2302" width="11.7109375" style="94" customWidth="1"/>
    <col min="2303" max="2303" width="12.7109375" style="94" customWidth="1"/>
    <col min="2304" max="2316" width="11.7109375" style="94" customWidth="1"/>
    <col min="2317" max="2317" width="9.140625" style="94"/>
    <col min="2318" max="2320" width="12.7109375" style="94" customWidth="1"/>
    <col min="2321" max="2554" width="9.140625" style="94"/>
    <col min="2555" max="2555" width="9.7109375" style="94" customWidth="1"/>
    <col min="2556" max="2558" width="11.7109375" style="94" customWidth="1"/>
    <col min="2559" max="2559" width="12.7109375" style="94" customWidth="1"/>
    <col min="2560" max="2572" width="11.7109375" style="94" customWidth="1"/>
    <col min="2573" max="2573" width="9.140625" style="94"/>
    <col min="2574" max="2576" width="12.7109375" style="94" customWidth="1"/>
    <col min="2577" max="2810" width="9.140625" style="94"/>
    <col min="2811" max="2811" width="9.7109375" style="94" customWidth="1"/>
    <col min="2812" max="2814" width="11.7109375" style="94" customWidth="1"/>
    <col min="2815" max="2815" width="12.7109375" style="94" customWidth="1"/>
    <col min="2816" max="2828" width="11.7109375" style="94" customWidth="1"/>
    <col min="2829" max="2829" width="9.140625" style="94"/>
    <col min="2830" max="2832" width="12.7109375" style="94" customWidth="1"/>
    <col min="2833" max="3066" width="9.140625" style="94"/>
    <col min="3067" max="3067" width="9.7109375" style="94" customWidth="1"/>
    <col min="3068" max="3070" width="11.7109375" style="94" customWidth="1"/>
    <col min="3071" max="3071" width="12.7109375" style="94" customWidth="1"/>
    <col min="3072" max="3084" width="11.7109375" style="94" customWidth="1"/>
    <col min="3085" max="3085" width="9.140625" style="94"/>
    <col min="3086" max="3088" width="12.7109375" style="94" customWidth="1"/>
    <col min="3089" max="3322" width="9.140625" style="94"/>
    <col min="3323" max="3323" width="9.7109375" style="94" customWidth="1"/>
    <col min="3324" max="3326" width="11.7109375" style="94" customWidth="1"/>
    <col min="3327" max="3327" width="12.7109375" style="94" customWidth="1"/>
    <col min="3328" max="3340" width="11.7109375" style="94" customWidth="1"/>
    <col min="3341" max="3341" width="9.140625" style="94"/>
    <col min="3342" max="3344" width="12.7109375" style="94" customWidth="1"/>
    <col min="3345" max="3578" width="9.140625" style="94"/>
    <col min="3579" max="3579" width="9.7109375" style="94" customWidth="1"/>
    <col min="3580" max="3582" width="11.7109375" style="94" customWidth="1"/>
    <col min="3583" max="3583" width="12.7109375" style="94" customWidth="1"/>
    <col min="3584" max="3596" width="11.7109375" style="94" customWidth="1"/>
    <col min="3597" max="3597" width="9.140625" style="94"/>
    <col min="3598" max="3600" width="12.7109375" style="94" customWidth="1"/>
    <col min="3601" max="3834" width="9.140625" style="94"/>
    <col min="3835" max="3835" width="9.7109375" style="94" customWidth="1"/>
    <col min="3836" max="3838" width="11.7109375" style="94" customWidth="1"/>
    <col min="3839" max="3839" width="12.7109375" style="94" customWidth="1"/>
    <col min="3840" max="3852" width="11.7109375" style="94" customWidth="1"/>
    <col min="3853" max="3853" width="9.140625" style="94"/>
    <col min="3854" max="3856" width="12.7109375" style="94" customWidth="1"/>
    <col min="3857" max="4090" width="9.140625" style="94"/>
    <col min="4091" max="4091" width="9.7109375" style="94" customWidth="1"/>
    <col min="4092" max="4094" width="11.7109375" style="94" customWidth="1"/>
    <col min="4095" max="4095" width="12.7109375" style="94" customWidth="1"/>
    <col min="4096" max="4108" width="11.7109375" style="94" customWidth="1"/>
    <col min="4109" max="4109" width="9.140625" style="94"/>
    <col min="4110" max="4112" width="12.7109375" style="94" customWidth="1"/>
    <col min="4113" max="4346" width="9.140625" style="94"/>
    <col min="4347" max="4347" width="9.7109375" style="94" customWidth="1"/>
    <col min="4348" max="4350" width="11.7109375" style="94" customWidth="1"/>
    <col min="4351" max="4351" width="12.7109375" style="94" customWidth="1"/>
    <col min="4352" max="4364" width="11.7109375" style="94" customWidth="1"/>
    <col min="4365" max="4365" width="9.140625" style="94"/>
    <col min="4366" max="4368" width="12.7109375" style="94" customWidth="1"/>
    <col min="4369" max="4602" width="9.140625" style="94"/>
    <col min="4603" max="4603" width="9.7109375" style="94" customWidth="1"/>
    <col min="4604" max="4606" width="11.7109375" style="94" customWidth="1"/>
    <col min="4607" max="4607" width="12.7109375" style="94" customWidth="1"/>
    <col min="4608" max="4620" width="11.7109375" style="94" customWidth="1"/>
    <col min="4621" max="4621" width="9.140625" style="94"/>
    <col min="4622" max="4624" width="12.7109375" style="94" customWidth="1"/>
    <col min="4625" max="4858" width="9.140625" style="94"/>
    <col min="4859" max="4859" width="9.7109375" style="94" customWidth="1"/>
    <col min="4860" max="4862" width="11.7109375" style="94" customWidth="1"/>
    <col min="4863" max="4863" width="12.7109375" style="94" customWidth="1"/>
    <col min="4864" max="4876" width="11.7109375" style="94" customWidth="1"/>
    <col min="4877" max="4877" width="9.140625" style="94"/>
    <col min="4878" max="4880" width="12.7109375" style="94" customWidth="1"/>
    <col min="4881" max="5114" width="9.140625" style="94"/>
    <col min="5115" max="5115" width="9.7109375" style="94" customWidth="1"/>
    <col min="5116" max="5118" width="11.7109375" style="94" customWidth="1"/>
    <col min="5119" max="5119" width="12.7109375" style="94" customWidth="1"/>
    <col min="5120" max="5132" width="11.7109375" style="94" customWidth="1"/>
    <col min="5133" max="5133" width="9.140625" style="94"/>
    <col min="5134" max="5136" width="12.7109375" style="94" customWidth="1"/>
    <col min="5137" max="5370" width="9.140625" style="94"/>
    <col min="5371" max="5371" width="9.7109375" style="94" customWidth="1"/>
    <col min="5372" max="5374" width="11.7109375" style="94" customWidth="1"/>
    <col min="5375" max="5375" width="12.7109375" style="94" customWidth="1"/>
    <col min="5376" max="5388" width="11.7109375" style="94" customWidth="1"/>
    <col min="5389" max="5389" width="9.140625" style="94"/>
    <col min="5390" max="5392" width="12.7109375" style="94" customWidth="1"/>
    <col min="5393" max="5626" width="9.140625" style="94"/>
    <col min="5627" max="5627" width="9.7109375" style="94" customWidth="1"/>
    <col min="5628" max="5630" width="11.7109375" style="94" customWidth="1"/>
    <col min="5631" max="5631" width="12.7109375" style="94" customWidth="1"/>
    <col min="5632" max="5644" width="11.7109375" style="94" customWidth="1"/>
    <col min="5645" max="5645" width="9.140625" style="94"/>
    <col min="5646" max="5648" width="12.7109375" style="94" customWidth="1"/>
    <col min="5649" max="5882" width="9.140625" style="94"/>
    <col min="5883" max="5883" width="9.7109375" style="94" customWidth="1"/>
    <col min="5884" max="5886" width="11.7109375" style="94" customWidth="1"/>
    <col min="5887" max="5887" width="12.7109375" style="94" customWidth="1"/>
    <col min="5888" max="5900" width="11.7109375" style="94" customWidth="1"/>
    <col min="5901" max="5901" width="9.140625" style="94"/>
    <col min="5902" max="5904" width="12.7109375" style="94" customWidth="1"/>
    <col min="5905" max="6138" width="9.140625" style="94"/>
    <col min="6139" max="6139" width="9.7109375" style="94" customWidth="1"/>
    <col min="6140" max="6142" width="11.7109375" style="94" customWidth="1"/>
    <col min="6143" max="6143" width="12.7109375" style="94" customWidth="1"/>
    <col min="6144" max="6156" width="11.7109375" style="94" customWidth="1"/>
    <col min="6157" max="6157" width="9.140625" style="94"/>
    <col min="6158" max="6160" width="12.7109375" style="94" customWidth="1"/>
    <col min="6161" max="6394" width="9.140625" style="94"/>
    <col min="6395" max="6395" width="9.7109375" style="94" customWidth="1"/>
    <col min="6396" max="6398" width="11.7109375" style="94" customWidth="1"/>
    <col min="6399" max="6399" width="12.7109375" style="94" customWidth="1"/>
    <col min="6400" max="6412" width="11.7109375" style="94" customWidth="1"/>
    <col min="6413" max="6413" width="9.140625" style="94"/>
    <col min="6414" max="6416" width="12.7109375" style="94" customWidth="1"/>
    <col min="6417" max="6650" width="9.140625" style="94"/>
    <col min="6651" max="6651" width="9.7109375" style="94" customWidth="1"/>
    <col min="6652" max="6654" width="11.7109375" style="94" customWidth="1"/>
    <col min="6655" max="6655" width="12.7109375" style="94" customWidth="1"/>
    <col min="6656" max="6668" width="11.7109375" style="94" customWidth="1"/>
    <col min="6669" max="6669" width="9.140625" style="94"/>
    <col min="6670" max="6672" width="12.7109375" style="94" customWidth="1"/>
    <col min="6673" max="6906" width="9.140625" style="94"/>
    <col min="6907" max="6907" width="9.7109375" style="94" customWidth="1"/>
    <col min="6908" max="6910" width="11.7109375" style="94" customWidth="1"/>
    <col min="6911" max="6911" width="12.7109375" style="94" customWidth="1"/>
    <col min="6912" max="6924" width="11.7109375" style="94" customWidth="1"/>
    <col min="6925" max="6925" width="9.140625" style="94"/>
    <col min="6926" max="6928" width="12.7109375" style="94" customWidth="1"/>
    <col min="6929" max="7162" width="9.140625" style="94"/>
    <col min="7163" max="7163" width="9.7109375" style="94" customWidth="1"/>
    <col min="7164" max="7166" width="11.7109375" style="94" customWidth="1"/>
    <col min="7167" max="7167" width="12.7109375" style="94" customWidth="1"/>
    <col min="7168" max="7180" width="11.7109375" style="94" customWidth="1"/>
    <col min="7181" max="7181" width="9.140625" style="94"/>
    <col min="7182" max="7184" width="12.7109375" style="94" customWidth="1"/>
    <col min="7185" max="7418" width="9.140625" style="94"/>
    <col min="7419" max="7419" width="9.7109375" style="94" customWidth="1"/>
    <col min="7420" max="7422" width="11.7109375" style="94" customWidth="1"/>
    <col min="7423" max="7423" width="12.7109375" style="94" customWidth="1"/>
    <col min="7424" max="7436" width="11.7109375" style="94" customWidth="1"/>
    <col min="7437" max="7437" width="9.140625" style="94"/>
    <col min="7438" max="7440" width="12.7109375" style="94" customWidth="1"/>
    <col min="7441" max="7674" width="9.140625" style="94"/>
    <col min="7675" max="7675" width="9.7109375" style="94" customWidth="1"/>
    <col min="7676" max="7678" width="11.7109375" style="94" customWidth="1"/>
    <col min="7679" max="7679" width="12.7109375" style="94" customWidth="1"/>
    <col min="7680" max="7692" width="11.7109375" style="94" customWidth="1"/>
    <col min="7693" max="7693" width="9.140625" style="94"/>
    <col min="7694" max="7696" width="12.7109375" style="94" customWidth="1"/>
    <col min="7697" max="7930" width="9.140625" style="94"/>
    <col min="7931" max="7931" width="9.7109375" style="94" customWidth="1"/>
    <col min="7932" max="7934" width="11.7109375" style="94" customWidth="1"/>
    <col min="7935" max="7935" width="12.7109375" style="94" customWidth="1"/>
    <col min="7936" max="7948" width="11.7109375" style="94" customWidth="1"/>
    <col min="7949" max="7949" width="9.140625" style="94"/>
    <col min="7950" max="7952" width="12.7109375" style="94" customWidth="1"/>
    <col min="7953" max="8186" width="9.140625" style="94"/>
    <col min="8187" max="8187" width="9.7109375" style="94" customWidth="1"/>
    <col min="8188" max="8190" width="11.7109375" style="94" customWidth="1"/>
    <col min="8191" max="8191" width="12.7109375" style="94" customWidth="1"/>
    <col min="8192" max="8204" width="11.7109375" style="94" customWidth="1"/>
    <col min="8205" max="8205" width="9.140625" style="94"/>
    <col min="8206" max="8208" width="12.7109375" style="94" customWidth="1"/>
    <col min="8209" max="8442" width="9.140625" style="94"/>
    <col min="8443" max="8443" width="9.7109375" style="94" customWidth="1"/>
    <col min="8444" max="8446" width="11.7109375" style="94" customWidth="1"/>
    <col min="8447" max="8447" width="12.7109375" style="94" customWidth="1"/>
    <col min="8448" max="8460" width="11.7109375" style="94" customWidth="1"/>
    <col min="8461" max="8461" width="9.140625" style="94"/>
    <col min="8462" max="8464" width="12.7109375" style="94" customWidth="1"/>
    <col min="8465" max="8698" width="9.140625" style="94"/>
    <col min="8699" max="8699" width="9.7109375" style="94" customWidth="1"/>
    <col min="8700" max="8702" width="11.7109375" style="94" customWidth="1"/>
    <col min="8703" max="8703" width="12.7109375" style="94" customWidth="1"/>
    <col min="8704" max="8716" width="11.7109375" style="94" customWidth="1"/>
    <col min="8717" max="8717" width="9.140625" style="94"/>
    <col min="8718" max="8720" width="12.7109375" style="94" customWidth="1"/>
    <col min="8721" max="8954" width="9.140625" style="94"/>
    <col min="8955" max="8955" width="9.7109375" style="94" customWidth="1"/>
    <col min="8956" max="8958" width="11.7109375" style="94" customWidth="1"/>
    <col min="8959" max="8959" width="12.7109375" style="94" customWidth="1"/>
    <col min="8960" max="8972" width="11.7109375" style="94" customWidth="1"/>
    <col min="8973" max="8973" width="9.140625" style="94"/>
    <col min="8974" max="8976" width="12.7109375" style="94" customWidth="1"/>
    <col min="8977" max="9210" width="9.140625" style="94"/>
    <col min="9211" max="9211" width="9.7109375" style="94" customWidth="1"/>
    <col min="9212" max="9214" width="11.7109375" style="94" customWidth="1"/>
    <col min="9215" max="9215" width="12.7109375" style="94" customWidth="1"/>
    <col min="9216" max="9228" width="11.7109375" style="94" customWidth="1"/>
    <col min="9229" max="9229" width="9.140625" style="94"/>
    <col min="9230" max="9232" width="12.7109375" style="94" customWidth="1"/>
    <col min="9233" max="9466" width="9.140625" style="94"/>
    <col min="9467" max="9467" width="9.7109375" style="94" customWidth="1"/>
    <col min="9468" max="9470" width="11.7109375" style="94" customWidth="1"/>
    <col min="9471" max="9471" width="12.7109375" style="94" customWidth="1"/>
    <col min="9472" max="9484" width="11.7109375" style="94" customWidth="1"/>
    <col min="9485" max="9485" width="9.140625" style="94"/>
    <col min="9486" max="9488" width="12.7109375" style="94" customWidth="1"/>
    <col min="9489" max="9722" width="9.140625" style="94"/>
    <col min="9723" max="9723" width="9.7109375" style="94" customWidth="1"/>
    <col min="9724" max="9726" width="11.7109375" style="94" customWidth="1"/>
    <col min="9727" max="9727" width="12.7109375" style="94" customWidth="1"/>
    <col min="9728" max="9740" width="11.7109375" style="94" customWidth="1"/>
    <col min="9741" max="9741" width="9.140625" style="94"/>
    <col min="9742" max="9744" width="12.7109375" style="94" customWidth="1"/>
    <col min="9745" max="9978" width="9.140625" style="94"/>
    <col min="9979" max="9979" width="9.7109375" style="94" customWidth="1"/>
    <col min="9980" max="9982" width="11.7109375" style="94" customWidth="1"/>
    <col min="9983" max="9983" width="12.7109375" style="94" customWidth="1"/>
    <col min="9984" max="9996" width="11.7109375" style="94" customWidth="1"/>
    <col min="9997" max="9997" width="9.140625" style="94"/>
    <col min="9998" max="10000" width="12.7109375" style="94" customWidth="1"/>
    <col min="10001" max="10234" width="9.140625" style="94"/>
    <col min="10235" max="10235" width="9.7109375" style="94" customWidth="1"/>
    <col min="10236" max="10238" width="11.7109375" style="94" customWidth="1"/>
    <col min="10239" max="10239" width="12.7109375" style="94" customWidth="1"/>
    <col min="10240" max="10252" width="11.7109375" style="94" customWidth="1"/>
    <col min="10253" max="10253" width="9.140625" style="94"/>
    <col min="10254" max="10256" width="12.7109375" style="94" customWidth="1"/>
    <col min="10257" max="10490" width="9.140625" style="94"/>
    <col min="10491" max="10491" width="9.7109375" style="94" customWidth="1"/>
    <col min="10492" max="10494" width="11.7109375" style="94" customWidth="1"/>
    <col min="10495" max="10495" width="12.7109375" style="94" customWidth="1"/>
    <col min="10496" max="10508" width="11.7109375" style="94" customWidth="1"/>
    <col min="10509" max="10509" width="9.140625" style="94"/>
    <col min="10510" max="10512" width="12.7109375" style="94" customWidth="1"/>
    <col min="10513" max="10746" width="9.140625" style="94"/>
    <col min="10747" max="10747" width="9.7109375" style="94" customWidth="1"/>
    <col min="10748" max="10750" width="11.7109375" style="94" customWidth="1"/>
    <col min="10751" max="10751" width="12.7109375" style="94" customWidth="1"/>
    <col min="10752" max="10764" width="11.7109375" style="94" customWidth="1"/>
    <col min="10765" max="10765" width="9.140625" style="94"/>
    <col min="10766" max="10768" width="12.7109375" style="94" customWidth="1"/>
    <col min="10769" max="11002" width="9.140625" style="94"/>
    <col min="11003" max="11003" width="9.7109375" style="94" customWidth="1"/>
    <col min="11004" max="11006" width="11.7109375" style="94" customWidth="1"/>
    <col min="11007" max="11007" width="12.7109375" style="94" customWidth="1"/>
    <col min="11008" max="11020" width="11.7109375" style="94" customWidth="1"/>
    <col min="11021" max="11021" width="9.140625" style="94"/>
    <col min="11022" max="11024" width="12.7109375" style="94" customWidth="1"/>
    <col min="11025" max="11258" width="9.140625" style="94"/>
    <col min="11259" max="11259" width="9.7109375" style="94" customWidth="1"/>
    <col min="11260" max="11262" width="11.7109375" style="94" customWidth="1"/>
    <col min="11263" max="11263" width="12.7109375" style="94" customWidth="1"/>
    <col min="11264" max="11276" width="11.7109375" style="94" customWidth="1"/>
    <col min="11277" max="11277" width="9.140625" style="94"/>
    <col min="11278" max="11280" width="12.7109375" style="94" customWidth="1"/>
    <col min="11281" max="11514" width="9.140625" style="94"/>
    <col min="11515" max="11515" width="9.7109375" style="94" customWidth="1"/>
    <col min="11516" max="11518" width="11.7109375" style="94" customWidth="1"/>
    <col min="11519" max="11519" width="12.7109375" style="94" customWidth="1"/>
    <col min="11520" max="11532" width="11.7109375" style="94" customWidth="1"/>
    <col min="11533" max="11533" width="9.140625" style="94"/>
    <col min="11534" max="11536" width="12.7109375" style="94" customWidth="1"/>
    <col min="11537" max="11770" width="9.140625" style="94"/>
    <col min="11771" max="11771" width="9.7109375" style="94" customWidth="1"/>
    <col min="11772" max="11774" width="11.7109375" style="94" customWidth="1"/>
    <col min="11775" max="11775" width="12.7109375" style="94" customWidth="1"/>
    <col min="11776" max="11788" width="11.7109375" style="94" customWidth="1"/>
    <col min="11789" max="11789" width="9.140625" style="94"/>
    <col min="11790" max="11792" width="12.7109375" style="94" customWidth="1"/>
    <col min="11793" max="12026" width="9.140625" style="94"/>
    <col min="12027" max="12027" width="9.7109375" style="94" customWidth="1"/>
    <col min="12028" max="12030" width="11.7109375" style="94" customWidth="1"/>
    <col min="12031" max="12031" width="12.7109375" style="94" customWidth="1"/>
    <col min="12032" max="12044" width="11.7109375" style="94" customWidth="1"/>
    <col min="12045" max="12045" width="9.140625" style="94"/>
    <col min="12046" max="12048" width="12.7109375" style="94" customWidth="1"/>
    <col min="12049" max="12282" width="9.140625" style="94"/>
    <col min="12283" max="12283" width="9.7109375" style="94" customWidth="1"/>
    <col min="12284" max="12286" width="11.7109375" style="94" customWidth="1"/>
    <col min="12287" max="12287" width="12.7109375" style="94" customWidth="1"/>
    <col min="12288" max="12300" width="11.7109375" style="94" customWidth="1"/>
    <col min="12301" max="12301" width="9.140625" style="94"/>
    <col min="12302" max="12304" width="12.7109375" style="94" customWidth="1"/>
    <col min="12305" max="12538" width="9.140625" style="94"/>
    <col min="12539" max="12539" width="9.7109375" style="94" customWidth="1"/>
    <col min="12540" max="12542" width="11.7109375" style="94" customWidth="1"/>
    <col min="12543" max="12543" width="12.7109375" style="94" customWidth="1"/>
    <col min="12544" max="12556" width="11.7109375" style="94" customWidth="1"/>
    <col min="12557" max="12557" width="9.140625" style="94"/>
    <col min="12558" max="12560" width="12.7109375" style="94" customWidth="1"/>
    <col min="12561" max="12794" width="9.140625" style="94"/>
    <col min="12795" max="12795" width="9.7109375" style="94" customWidth="1"/>
    <col min="12796" max="12798" width="11.7109375" style="94" customWidth="1"/>
    <col min="12799" max="12799" width="12.7109375" style="94" customWidth="1"/>
    <col min="12800" max="12812" width="11.7109375" style="94" customWidth="1"/>
    <col min="12813" max="12813" width="9.140625" style="94"/>
    <col min="12814" max="12816" width="12.7109375" style="94" customWidth="1"/>
    <col min="12817" max="13050" width="9.140625" style="94"/>
    <col min="13051" max="13051" width="9.7109375" style="94" customWidth="1"/>
    <col min="13052" max="13054" width="11.7109375" style="94" customWidth="1"/>
    <col min="13055" max="13055" width="12.7109375" style="94" customWidth="1"/>
    <col min="13056" max="13068" width="11.7109375" style="94" customWidth="1"/>
    <col min="13069" max="13069" width="9.140625" style="94"/>
    <col min="13070" max="13072" width="12.7109375" style="94" customWidth="1"/>
    <col min="13073" max="13306" width="9.140625" style="94"/>
    <col min="13307" max="13307" width="9.7109375" style="94" customWidth="1"/>
    <col min="13308" max="13310" width="11.7109375" style="94" customWidth="1"/>
    <col min="13311" max="13311" width="12.7109375" style="94" customWidth="1"/>
    <col min="13312" max="13324" width="11.7109375" style="94" customWidth="1"/>
    <col min="13325" max="13325" width="9.140625" style="94"/>
    <col min="13326" max="13328" width="12.7109375" style="94" customWidth="1"/>
    <col min="13329" max="13562" width="9.140625" style="94"/>
    <col min="13563" max="13563" width="9.7109375" style="94" customWidth="1"/>
    <col min="13564" max="13566" width="11.7109375" style="94" customWidth="1"/>
    <col min="13567" max="13567" width="12.7109375" style="94" customWidth="1"/>
    <col min="13568" max="13580" width="11.7109375" style="94" customWidth="1"/>
    <col min="13581" max="13581" width="9.140625" style="94"/>
    <col min="13582" max="13584" width="12.7109375" style="94" customWidth="1"/>
    <col min="13585" max="13818" width="9.140625" style="94"/>
    <col min="13819" max="13819" width="9.7109375" style="94" customWidth="1"/>
    <col min="13820" max="13822" width="11.7109375" style="94" customWidth="1"/>
    <col min="13823" max="13823" width="12.7109375" style="94" customWidth="1"/>
    <col min="13824" max="13836" width="11.7109375" style="94" customWidth="1"/>
    <col min="13837" max="13837" width="9.140625" style="94"/>
    <col min="13838" max="13840" width="12.7109375" style="94" customWidth="1"/>
    <col min="13841" max="14074" width="9.140625" style="94"/>
    <col min="14075" max="14075" width="9.7109375" style="94" customWidth="1"/>
    <col min="14076" max="14078" width="11.7109375" style="94" customWidth="1"/>
    <col min="14079" max="14079" width="12.7109375" style="94" customWidth="1"/>
    <col min="14080" max="14092" width="11.7109375" style="94" customWidth="1"/>
    <col min="14093" max="14093" width="9.140625" style="94"/>
    <col min="14094" max="14096" width="12.7109375" style="94" customWidth="1"/>
    <col min="14097" max="14330" width="9.140625" style="94"/>
    <col min="14331" max="14331" width="9.7109375" style="94" customWidth="1"/>
    <col min="14332" max="14334" width="11.7109375" style="94" customWidth="1"/>
    <col min="14335" max="14335" width="12.7109375" style="94" customWidth="1"/>
    <col min="14336" max="14348" width="11.7109375" style="94" customWidth="1"/>
    <col min="14349" max="14349" width="9.140625" style="94"/>
    <col min="14350" max="14352" width="12.7109375" style="94" customWidth="1"/>
    <col min="14353" max="14586" width="9.140625" style="94"/>
    <col min="14587" max="14587" width="9.7109375" style="94" customWidth="1"/>
    <col min="14588" max="14590" width="11.7109375" style="94" customWidth="1"/>
    <col min="14591" max="14591" width="12.7109375" style="94" customWidth="1"/>
    <col min="14592" max="14604" width="11.7109375" style="94" customWidth="1"/>
    <col min="14605" max="14605" width="9.140625" style="94"/>
    <col min="14606" max="14608" width="12.7109375" style="94" customWidth="1"/>
    <col min="14609" max="14842" width="9.140625" style="94"/>
    <col min="14843" max="14843" width="9.7109375" style="94" customWidth="1"/>
    <col min="14844" max="14846" width="11.7109375" style="94" customWidth="1"/>
    <col min="14847" max="14847" width="12.7109375" style="94" customWidth="1"/>
    <col min="14848" max="14860" width="11.7109375" style="94" customWidth="1"/>
    <col min="14861" max="14861" width="9.140625" style="94"/>
    <col min="14862" max="14864" width="12.7109375" style="94" customWidth="1"/>
    <col min="14865" max="15098" width="9.140625" style="94"/>
    <col min="15099" max="15099" width="9.7109375" style="94" customWidth="1"/>
    <col min="15100" max="15102" width="11.7109375" style="94" customWidth="1"/>
    <col min="15103" max="15103" width="12.7109375" style="94" customWidth="1"/>
    <col min="15104" max="15116" width="11.7109375" style="94" customWidth="1"/>
    <col min="15117" max="15117" width="9.140625" style="94"/>
    <col min="15118" max="15120" width="12.7109375" style="94" customWidth="1"/>
    <col min="15121" max="15354" width="9.140625" style="94"/>
    <col min="15355" max="15355" width="9.7109375" style="94" customWidth="1"/>
    <col min="15356" max="15358" width="11.7109375" style="94" customWidth="1"/>
    <col min="15359" max="15359" width="12.7109375" style="94" customWidth="1"/>
    <col min="15360" max="15372" width="11.7109375" style="94" customWidth="1"/>
    <col min="15373" max="15373" width="9.140625" style="94"/>
    <col min="15374" max="15376" width="12.7109375" style="94" customWidth="1"/>
    <col min="15377" max="15610" width="9.140625" style="94"/>
    <col min="15611" max="15611" width="9.7109375" style="94" customWidth="1"/>
    <col min="15612" max="15614" width="11.7109375" style="94" customWidth="1"/>
    <col min="15615" max="15615" width="12.7109375" style="94" customWidth="1"/>
    <col min="15616" max="15628" width="11.7109375" style="94" customWidth="1"/>
    <col min="15629" max="15629" width="9.140625" style="94"/>
    <col min="15630" max="15632" width="12.7109375" style="94" customWidth="1"/>
    <col min="15633" max="15866" width="9.140625" style="94"/>
    <col min="15867" max="15867" width="9.7109375" style="94" customWidth="1"/>
    <col min="15868" max="15870" width="11.7109375" style="94" customWidth="1"/>
    <col min="15871" max="15871" width="12.7109375" style="94" customWidth="1"/>
    <col min="15872" max="15884" width="11.7109375" style="94" customWidth="1"/>
    <col min="15885" max="15885" width="9.140625" style="94"/>
    <col min="15886" max="15888" width="12.7109375" style="94" customWidth="1"/>
    <col min="15889" max="16122" width="9.140625" style="94"/>
    <col min="16123" max="16123" width="9.7109375" style="94" customWidth="1"/>
    <col min="16124" max="16126" width="11.7109375" style="94" customWidth="1"/>
    <col min="16127" max="16127" width="12.7109375" style="94" customWidth="1"/>
    <col min="16128" max="16140" width="11.7109375" style="94" customWidth="1"/>
    <col min="16141" max="16141" width="9.140625" style="94"/>
    <col min="16142" max="16144" width="12.7109375" style="94" customWidth="1"/>
    <col min="16145" max="16384" width="9.140625" style="94"/>
  </cols>
  <sheetData>
    <row r="1" spans="1:18" x14ac:dyDescent="0.25">
      <c r="A1" s="122" t="s">
        <v>0</v>
      </c>
      <c r="B1" s="122"/>
      <c r="C1" s="122"/>
      <c r="D1" s="122"/>
      <c r="E1" s="122"/>
      <c r="F1" s="122"/>
      <c r="G1" s="122"/>
      <c r="H1" s="122"/>
      <c r="I1" s="122"/>
      <c r="J1" s="122"/>
      <c r="K1" s="122"/>
      <c r="L1" s="122"/>
      <c r="M1" s="93"/>
      <c r="N1" s="93"/>
      <c r="O1" s="93"/>
      <c r="P1" s="93"/>
      <c r="Q1" s="93"/>
      <c r="R1" s="93"/>
    </row>
    <row r="2" spans="1:18" x14ac:dyDescent="0.25">
      <c r="A2" s="122"/>
      <c r="B2" s="122"/>
      <c r="C2" s="122"/>
      <c r="D2" s="122"/>
      <c r="E2" s="122"/>
      <c r="F2" s="122"/>
      <c r="G2" s="122"/>
      <c r="H2" s="122"/>
      <c r="I2" s="122"/>
      <c r="J2" s="122"/>
      <c r="K2" s="122"/>
      <c r="L2" s="122"/>
      <c r="M2" s="93"/>
      <c r="N2" s="93"/>
      <c r="O2" s="93"/>
      <c r="P2" s="93"/>
      <c r="Q2" s="93"/>
      <c r="R2" s="93"/>
    </row>
    <row r="3" spans="1:18" x14ac:dyDescent="0.25">
      <c r="A3" s="122"/>
      <c r="B3" s="122"/>
      <c r="C3" s="122"/>
      <c r="D3" s="122"/>
      <c r="E3" s="122"/>
      <c r="F3" s="122"/>
      <c r="G3" s="122"/>
      <c r="H3" s="122"/>
      <c r="I3" s="122"/>
      <c r="J3" s="122"/>
      <c r="K3" s="122"/>
      <c r="L3" s="122"/>
      <c r="M3" s="93"/>
      <c r="N3" s="93"/>
      <c r="O3" s="93"/>
      <c r="P3" s="93"/>
      <c r="Q3" s="93"/>
      <c r="R3" s="93"/>
    </row>
    <row r="4" spans="1:18" ht="16.5" customHeight="1" x14ac:dyDescent="0.25">
      <c r="A4" s="192" t="str">
        <f>'Plan. Orçamentária'!A4:I4</f>
        <v>OBRA POR EXECUÇÃO INDIRETA</v>
      </c>
      <c r="B4" s="192"/>
      <c r="C4" s="192"/>
      <c r="D4" s="192"/>
      <c r="E4" s="192"/>
      <c r="F4" s="192"/>
      <c r="G4" s="192"/>
      <c r="H4" s="192"/>
      <c r="I4" s="192"/>
      <c r="J4" s="192"/>
      <c r="K4" s="192"/>
      <c r="L4" s="192"/>
      <c r="M4" s="93"/>
      <c r="N4" s="93"/>
      <c r="O4" s="93"/>
      <c r="P4" s="93"/>
      <c r="Q4" s="93"/>
      <c r="R4" s="93"/>
    </row>
    <row r="5" spans="1:18" s="67" customFormat="1" ht="16.5" customHeight="1" x14ac:dyDescent="0.2">
      <c r="A5" s="193" t="str">
        <f>'Plan. Orçamentária'!A5:I5</f>
        <v>Setor requisitante: Secretaria Municipal de Obras e Serviços Urbanos</v>
      </c>
      <c r="B5" s="193"/>
      <c r="C5" s="193"/>
      <c r="D5" s="193"/>
      <c r="E5" s="193"/>
      <c r="F5" s="193"/>
      <c r="G5" s="193"/>
      <c r="H5" s="193"/>
      <c r="I5" s="193"/>
      <c r="J5" s="193"/>
      <c r="K5" s="193"/>
      <c r="L5" s="193"/>
      <c r="M5" s="95"/>
      <c r="N5" s="95"/>
      <c r="O5" s="95"/>
      <c r="P5" s="95"/>
      <c r="Q5" s="95"/>
      <c r="R5" s="95"/>
    </row>
    <row r="6" spans="1:18" s="67" customFormat="1" ht="25.5" customHeight="1" x14ac:dyDescent="0.2">
      <c r="A6" s="12" t="str">
        <f>'Plan. Orçamentária'!A6:B7</f>
        <v>Objeto:</v>
      </c>
      <c r="B6" s="194" t="str">
        <f>'Plan. Orçamentária'!C6</f>
        <v>Reforma do telhado do Museu Municipal de Arte e História de Nova Era</v>
      </c>
      <c r="C6" s="194"/>
      <c r="D6" s="194"/>
      <c r="E6" s="194"/>
      <c r="F6" s="194"/>
      <c r="G6" s="194"/>
      <c r="H6" s="194"/>
      <c r="I6" s="194"/>
      <c r="J6" s="26" t="str">
        <f>'Plan. Orçamentária'!G6:G7</f>
        <v>BDI:</v>
      </c>
      <c r="K6" s="96">
        <f>'Plan. Orçamentária'!H6:H7</f>
        <v>0.31406425425300522</v>
      </c>
      <c r="L6" s="97">
        <f ca="1">'Plan. Orçamentária'!I6:I7</f>
        <v>44799</v>
      </c>
      <c r="M6" s="95"/>
      <c r="N6" s="95"/>
      <c r="O6" s="95"/>
      <c r="P6" s="95"/>
      <c r="Q6" s="95"/>
      <c r="R6" s="95"/>
    </row>
    <row r="7" spans="1:18" s="67" customFormat="1" ht="16.5" customHeight="1" x14ac:dyDescent="0.2">
      <c r="A7" s="129" t="s">
        <v>188</v>
      </c>
      <c r="B7" s="129"/>
      <c r="C7" s="129"/>
      <c r="D7" s="129"/>
      <c r="E7" s="129"/>
      <c r="F7" s="129"/>
      <c r="G7" s="129"/>
      <c r="H7" s="129"/>
      <c r="I7" s="129"/>
      <c r="J7" s="129"/>
      <c r="K7" s="129"/>
      <c r="L7" s="129"/>
      <c r="M7" s="95"/>
      <c r="N7" s="95"/>
      <c r="O7" s="95"/>
      <c r="P7" s="95"/>
      <c r="Q7" s="95"/>
      <c r="R7" s="95"/>
    </row>
    <row r="8" spans="1:18" s="67" customFormat="1" ht="16.5" customHeight="1" x14ac:dyDescent="0.2">
      <c r="A8" s="191" t="s">
        <v>189</v>
      </c>
      <c r="B8" s="190" t="s">
        <v>190</v>
      </c>
      <c r="C8" s="190"/>
      <c r="D8" s="190"/>
      <c r="E8" s="190" t="s">
        <v>191</v>
      </c>
      <c r="F8" s="190" t="s">
        <v>192</v>
      </c>
      <c r="G8" s="190" t="s">
        <v>193</v>
      </c>
      <c r="H8" s="190" t="s">
        <v>194</v>
      </c>
      <c r="I8" s="190" t="s">
        <v>195</v>
      </c>
      <c r="J8" s="190" t="s">
        <v>196</v>
      </c>
      <c r="K8" s="190" t="s">
        <v>197</v>
      </c>
      <c r="L8" s="190" t="s">
        <v>198</v>
      </c>
      <c r="M8" s="95"/>
      <c r="N8" s="95"/>
      <c r="O8" s="95"/>
      <c r="P8" s="95"/>
      <c r="Q8" s="95"/>
      <c r="R8" s="95"/>
    </row>
    <row r="9" spans="1:18" s="67" customFormat="1" ht="16.5" customHeight="1" x14ac:dyDescent="0.2">
      <c r="A9" s="191"/>
      <c r="B9" s="190"/>
      <c r="C9" s="190"/>
      <c r="D9" s="190"/>
      <c r="E9" s="190"/>
      <c r="F9" s="190"/>
      <c r="G9" s="191"/>
      <c r="H9" s="191"/>
      <c r="I9" s="191"/>
      <c r="J9" s="191"/>
      <c r="K9" s="191"/>
      <c r="L9" s="191"/>
      <c r="M9" s="95"/>
      <c r="N9" s="95"/>
      <c r="O9" s="95"/>
      <c r="P9" s="95"/>
      <c r="Q9" s="95"/>
      <c r="R9" s="95"/>
    </row>
    <row r="10" spans="1:18" s="67" customFormat="1" ht="16.5" customHeight="1" x14ac:dyDescent="0.2">
      <c r="A10" s="204" t="str">
        <f>'Plan. Orçamentária'!A11</f>
        <v>1.1</v>
      </c>
      <c r="B10" s="205" t="str">
        <f>'Plan. Orçamentária'!D11</f>
        <v>MOBILIZAÇÃO E DESMOBILIZAÇÃO</v>
      </c>
      <c r="C10" s="205"/>
      <c r="D10" s="205"/>
      <c r="E10" s="98" t="s">
        <v>199</v>
      </c>
      <c r="F10" s="99">
        <f>SUM(G10:L10)</f>
        <v>1</v>
      </c>
      <c r="G10" s="99">
        <v>0.7</v>
      </c>
      <c r="H10" s="99">
        <v>0</v>
      </c>
      <c r="I10" s="99">
        <v>0.3</v>
      </c>
      <c r="J10" s="99"/>
      <c r="K10" s="99"/>
      <c r="L10" s="99"/>
      <c r="M10" s="95"/>
      <c r="N10" s="95"/>
      <c r="O10" s="95"/>
      <c r="P10" s="95"/>
      <c r="Q10" s="95"/>
      <c r="R10" s="95"/>
    </row>
    <row r="11" spans="1:18" s="67" customFormat="1" ht="16.5" customHeight="1" x14ac:dyDescent="0.2">
      <c r="A11" s="204"/>
      <c r="B11" s="205"/>
      <c r="C11" s="205"/>
      <c r="D11" s="205"/>
      <c r="E11" s="100" t="s">
        <v>200</v>
      </c>
      <c r="F11" s="66">
        <f>'Plan. Orçamentária'!I13</f>
        <v>0</v>
      </c>
      <c r="G11" s="101">
        <f>F11*G10</f>
        <v>0</v>
      </c>
      <c r="H11" s="101">
        <v>0</v>
      </c>
      <c r="I11" s="101">
        <f>F11*I10</f>
        <v>0</v>
      </c>
      <c r="J11" s="101"/>
      <c r="K11" s="101"/>
      <c r="L11" s="101"/>
      <c r="M11" s="95"/>
      <c r="N11" s="102">
        <f>F11</f>
        <v>0</v>
      </c>
      <c r="O11" s="102">
        <f>SUM(G11:L11)</f>
        <v>0</v>
      </c>
      <c r="P11" s="102">
        <f>N11-O11</f>
        <v>0</v>
      </c>
      <c r="Q11" s="95"/>
      <c r="R11" s="95"/>
    </row>
    <row r="12" spans="1:18" s="67" customFormat="1" ht="16.5" customHeight="1" x14ac:dyDescent="0.2">
      <c r="A12" s="209" t="str">
        <f>'Plan. Orçamentária'!A14</f>
        <v>1.2</v>
      </c>
      <c r="B12" s="210" t="str">
        <f>'Plan. Orçamentária'!D14</f>
        <v>CANTEIRO DE OBRAS</v>
      </c>
      <c r="C12" s="210"/>
      <c r="D12" s="210"/>
      <c r="E12" s="103" t="s">
        <v>199</v>
      </c>
      <c r="F12" s="104" t="e">
        <f>SUM(G12:L12)</f>
        <v>#DIV/0!</v>
      </c>
      <c r="G12" s="104" t="e">
        <f t="shared" ref="G12:I14" si="0">G13/$F13</f>
        <v>#DIV/0!</v>
      </c>
      <c r="H12" s="104" t="e">
        <f t="shared" si="0"/>
        <v>#DIV/0!</v>
      </c>
      <c r="I12" s="104" t="e">
        <f t="shared" si="0"/>
        <v>#DIV/0!</v>
      </c>
      <c r="J12" s="104"/>
      <c r="K12" s="104"/>
      <c r="L12" s="104"/>
      <c r="M12" s="95"/>
      <c r="N12" s="105"/>
      <c r="O12" s="105"/>
      <c r="P12" s="105"/>
      <c r="Q12" s="95"/>
      <c r="R12" s="95"/>
    </row>
    <row r="13" spans="1:18" s="67" customFormat="1" ht="16.5" customHeight="1" x14ac:dyDescent="0.2">
      <c r="A13" s="209"/>
      <c r="B13" s="210"/>
      <c r="C13" s="210"/>
      <c r="D13" s="210"/>
      <c r="E13" s="100" t="s">
        <v>200</v>
      </c>
      <c r="F13" s="66">
        <f>'Plan. Orçamentária'!I16</f>
        <v>0</v>
      </c>
      <c r="G13" s="101">
        <f>'Plan. Orçamentária'!I16</f>
        <v>0</v>
      </c>
      <c r="H13" s="101">
        <v>0</v>
      </c>
      <c r="I13" s="101">
        <v>0</v>
      </c>
      <c r="J13" s="101"/>
      <c r="K13" s="101"/>
      <c r="L13" s="101"/>
      <c r="M13" s="95"/>
      <c r="N13" s="102">
        <f>F13</f>
        <v>0</v>
      </c>
      <c r="O13" s="102">
        <f>SUM(G13:L13)</f>
        <v>0</v>
      </c>
      <c r="P13" s="102">
        <f>N13-O13</f>
        <v>0</v>
      </c>
      <c r="Q13" s="95"/>
      <c r="R13" s="95"/>
    </row>
    <row r="14" spans="1:18" s="67" customFormat="1" ht="16.5" customHeight="1" x14ac:dyDescent="0.2">
      <c r="A14" s="204" t="str">
        <f>'Plan. Orçamentária'!A17</f>
        <v>1.3</v>
      </c>
      <c r="B14" s="205" t="str">
        <f>'Plan. Orçamentária'!D17</f>
        <v>ADMINISTRAÇÃO LOCAL</v>
      </c>
      <c r="C14" s="205"/>
      <c r="D14" s="205"/>
      <c r="E14" s="98" t="s">
        <v>199</v>
      </c>
      <c r="F14" s="99" t="e">
        <f>SUM(G14:L14)</f>
        <v>#DIV/0!</v>
      </c>
      <c r="G14" s="99" t="e">
        <f t="shared" si="0"/>
        <v>#DIV/0!</v>
      </c>
      <c r="H14" s="99" t="e">
        <f t="shared" si="0"/>
        <v>#DIV/0!</v>
      </c>
      <c r="I14" s="99" t="e">
        <f t="shared" si="0"/>
        <v>#DIV/0!</v>
      </c>
      <c r="J14" s="99"/>
      <c r="K14" s="99"/>
      <c r="L14" s="99"/>
      <c r="M14" s="95"/>
      <c r="N14" s="95"/>
      <c r="O14" s="95"/>
      <c r="P14" s="95"/>
      <c r="Q14" s="95"/>
      <c r="R14" s="95"/>
    </row>
    <row r="15" spans="1:18" s="67" customFormat="1" ht="16.5" customHeight="1" x14ac:dyDescent="0.2">
      <c r="A15" s="204"/>
      <c r="B15" s="205"/>
      <c r="C15" s="205"/>
      <c r="D15" s="205"/>
      <c r="E15" s="100" t="s">
        <v>200</v>
      </c>
      <c r="F15" s="66">
        <f>'Plan. Orçamentária'!I20</f>
        <v>0</v>
      </c>
      <c r="G15" s="101">
        <f>('Plan. Orçamentária'!I19/3)+('Plan. Orçamentária'!I18/3)</f>
        <v>0</v>
      </c>
      <c r="H15" s="101">
        <f>('Plan. Orçamentária'!I19/3)+('Plan. Orçamentária'!I18/3)</f>
        <v>0</v>
      </c>
      <c r="I15" s="101">
        <f>('Plan. Orçamentária'!I19/3)+('Plan. Orçamentária'!I18/3)</f>
        <v>0</v>
      </c>
      <c r="J15" s="101"/>
      <c r="K15" s="101"/>
      <c r="L15" s="101"/>
      <c r="M15" s="95"/>
      <c r="N15" s="102">
        <f>F15</f>
        <v>0</v>
      </c>
      <c r="O15" s="102">
        <f>SUM(G15:L15)</f>
        <v>0</v>
      </c>
      <c r="P15" s="102">
        <f>N15-O15</f>
        <v>0</v>
      </c>
      <c r="Q15" s="95"/>
      <c r="R15" s="95"/>
    </row>
    <row r="16" spans="1:18" s="67" customFormat="1" ht="16.5" customHeight="1" x14ac:dyDescent="0.2">
      <c r="A16" s="209">
        <f>'Plan. Orçamentária'!A22</f>
        <v>2</v>
      </c>
      <c r="B16" s="210" t="str">
        <f>'Plan. Orçamentária'!D22</f>
        <v>REFORMA DE TELHADO</v>
      </c>
      <c r="C16" s="210"/>
      <c r="D16" s="210"/>
      <c r="E16" s="103" t="s">
        <v>199</v>
      </c>
      <c r="F16" s="104">
        <v>1</v>
      </c>
      <c r="G16" s="104" t="e">
        <f t="shared" ref="G16:I18" si="1">G17/$F17</f>
        <v>#DIV/0!</v>
      </c>
      <c r="H16" s="104" t="e">
        <f t="shared" si="1"/>
        <v>#DIV/0!</v>
      </c>
      <c r="I16" s="104" t="e">
        <f t="shared" si="1"/>
        <v>#DIV/0!</v>
      </c>
      <c r="J16" s="104"/>
      <c r="K16" s="104"/>
      <c r="L16" s="104"/>
      <c r="M16" s="95"/>
      <c r="N16" s="105"/>
      <c r="O16" s="105"/>
      <c r="P16" s="105"/>
      <c r="Q16" s="95"/>
      <c r="R16" s="95"/>
    </row>
    <row r="17" spans="1:18" s="67" customFormat="1" ht="16.5" customHeight="1" x14ac:dyDescent="0.2">
      <c r="A17" s="209"/>
      <c r="B17" s="210"/>
      <c r="C17" s="210"/>
      <c r="D17" s="210"/>
      <c r="E17" s="100" t="s">
        <v>200</v>
      </c>
      <c r="F17" s="66">
        <f>'Plan. Orçamentária'!I42</f>
        <v>0</v>
      </c>
      <c r="G17" s="101">
        <f>'Plan. Orçamentária'!I23+'Plan. Orçamentária'!I24+('Plan. Orçamentária'!I25*0.2)+('Plan. Orçamentária'!I30*0.2)+('Plan. Orçamentária'!I31*0.5)+'Plan. Orçamentária'!I32+'Plan. Orçamentária'!I33+'Plan. Orçamentária'!I34+'Plan. Orçamentária'!I35+('Plan. Orçamentária'!I37*0.5)+('Plan. Orçamentária'!I38*0.2)+('Plan. Orçamentária'!I39*0.35)+('Plan. Orçamentária'!I40*0.35)+'Plan. Orçamentária'!I41</f>
        <v>0</v>
      </c>
      <c r="H17" s="101">
        <f>('Plan. Orçamentária'!I25*0.4)+'Plan. Orçamentária'!I27+('Plan. Orçamentária'!I30*0.4)+('Plan. Orçamentária'!I31*0.5)+('Plan. Orçamentária'!I37*0.5)+('Plan. Orçamentária'!I38*0.4)+('Plan. Orçamentária'!I39*0.35)+('Plan. Orçamentária'!I40*0.35)</f>
        <v>0</v>
      </c>
      <c r="I17" s="101">
        <f>('Plan. Orçamentária'!I25*0.4)+'Plan. Orçamentária'!I26+'Plan. Orçamentária'!I28+'Plan. Orçamentária'!I29+('Plan. Orçamentária'!I30*0.4)+'Plan. Orçamentária'!I36+('Plan. Orçamentária'!I38*0.4)+('Plan. Orçamentária'!I39*0.3)+('Plan. Orçamentária'!I40*0.3)</f>
        <v>0</v>
      </c>
      <c r="J17" s="101"/>
      <c r="K17" s="101"/>
      <c r="L17" s="101"/>
      <c r="M17" s="95"/>
      <c r="N17" s="102">
        <f>F17</f>
        <v>0</v>
      </c>
      <c r="O17" s="102">
        <f>SUM(G17:L17)</f>
        <v>0</v>
      </c>
      <c r="P17" s="102">
        <f>N17-O17</f>
        <v>0</v>
      </c>
      <c r="Q17" s="95"/>
      <c r="R17" s="95"/>
    </row>
    <row r="18" spans="1:18" s="67" customFormat="1" ht="16.5" customHeight="1" x14ac:dyDescent="0.2">
      <c r="A18" s="204">
        <f>'Plan. Orçamentária'!A43</f>
        <v>3</v>
      </c>
      <c r="B18" s="205" t="str">
        <f>'Plan. Orçamentária'!D43</f>
        <v>LIMPEZA DA OBRA</v>
      </c>
      <c r="C18" s="205"/>
      <c r="D18" s="205"/>
      <c r="E18" s="98" t="s">
        <v>199</v>
      </c>
      <c r="F18" s="99" t="e">
        <f>SUM(G18:L18)</f>
        <v>#DIV/0!</v>
      </c>
      <c r="G18" s="99" t="e">
        <f t="shared" si="1"/>
        <v>#DIV/0!</v>
      </c>
      <c r="H18" s="99" t="e">
        <f t="shared" si="1"/>
        <v>#DIV/0!</v>
      </c>
      <c r="I18" s="99" t="e">
        <f t="shared" si="1"/>
        <v>#DIV/0!</v>
      </c>
      <c r="J18" s="99"/>
      <c r="K18" s="99"/>
      <c r="L18" s="99"/>
      <c r="M18" s="95"/>
      <c r="N18" s="95"/>
      <c r="O18" s="95"/>
      <c r="P18" s="95"/>
      <c r="Q18" s="95"/>
      <c r="R18" s="95"/>
    </row>
    <row r="19" spans="1:18" s="67" customFormat="1" ht="16.5" customHeight="1" x14ac:dyDescent="0.2">
      <c r="A19" s="204"/>
      <c r="B19" s="205"/>
      <c r="C19" s="205"/>
      <c r="D19" s="205"/>
      <c r="E19" s="100" t="s">
        <v>200</v>
      </c>
      <c r="F19" s="66">
        <f>'Plan. Orçamentária'!I46</f>
        <v>0</v>
      </c>
      <c r="G19" s="101">
        <f>('Plan. Orçamentária'!I44/3)</f>
        <v>0</v>
      </c>
      <c r="H19" s="101">
        <f>('Plan. Orçamentária'!I44/3)</f>
        <v>0</v>
      </c>
      <c r="I19" s="101">
        <f>('Plan. Orçamentária'!I44/3)+'Plan. Orçamentária'!I45</f>
        <v>0</v>
      </c>
      <c r="J19" s="101"/>
      <c r="K19" s="101"/>
      <c r="L19" s="101"/>
      <c r="M19" s="95"/>
      <c r="N19" s="102">
        <f>F19</f>
        <v>0</v>
      </c>
      <c r="O19" s="102">
        <f>SUM(G19:L19)</f>
        <v>0</v>
      </c>
      <c r="P19" s="102">
        <f>N19-O19</f>
        <v>0</v>
      </c>
      <c r="Q19" s="95"/>
      <c r="R19" s="95"/>
    </row>
    <row r="20" spans="1:18" s="67" customFormat="1" ht="16.5" customHeight="1" x14ac:dyDescent="0.2">
      <c r="A20" s="206" t="s">
        <v>66</v>
      </c>
      <c r="B20" s="206"/>
      <c r="C20" s="206"/>
      <c r="D20" s="206"/>
      <c r="E20" s="106" t="s">
        <v>199</v>
      </c>
      <c r="F20" s="107" t="e">
        <f>SUM(G20:L20)</f>
        <v>#DIV/0!</v>
      </c>
      <c r="G20" s="99" t="e">
        <f>G21/$F21</f>
        <v>#DIV/0!</v>
      </c>
      <c r="H20" s="99" t="e">
        <f t="shared" ref="H20:I20" si="2">H21/$F21</f>
        <v>#DIV/0!</v>
      </c>
      <c r="I20" s="99" t="e">
        <f t="shared" si="2"/>
        <v>#DIV/0!</v>
      </c>
      <c r="J20" s="99"/>
      <c r="K20" s="99"/>
      <c r="L20" s="99"/>
      <c r="M20" s="95"/>
      <c r="N20" s="105"/>
      <c r="O20" s="105"/>
      <c r="P20" s="105"/>
      <c r="Q20" s="95"/>
      <c r="R20" s="95"/>
    </row>
    <row r="21" spans="1:18" s="67" customFormat="1" ht="16.5" customHeight="1" x14ac:dyDescent="0.2">
      <c r="A21" s="206"/>
      <c r="B21" s="206"/>
      <c r="C21" s="206"/>
      <c r="D21" s="206"/>
      <c r="E21" s="108" t="s">
        <v>200</v>
      </c>
      <c r="F21" s="109">
        <f>'Plan. Orçamentária'!I47</f>
        <v>0</v>
      </c>
      <c r="G21" s="110">
        <f>G11+G13+G15+G17+G19</f>
        <v>0</v>
      </c>
      <c r="H21" s="110">
        <f>H11+H13+H15+H17+H19</f>
        <v>0</v>
      </c>
      <c r="I21" s="110">
        <f>I11+I13+I15+I17+I19</f>
        <v>0</v>
      </c>
      <c r="J21" s="110"/>
      <c r="K21" s="110"/>
      <c r="L21" s="110"/>
      <c r="M21" s="95"/>
      <c r="N21" s="102">
        <f>F21</f>
        <v>0</v>
      </c>
      <c r="O21" s="102">
        <f>SUM(G21:L21)</f>
        <v>0</v>
      </c>
      <c r="P21" s="102">
        <f>N21-O21</f>
        <v>0</v>
      </c>
      <c r="Q21" s="95"/>
      <c r="R21" s="95"/>
    </row>
    <row r="22" spans="1:18" s="67" customFormat="1" ht="16.5" customHeight="1" x14ac:dyDescent="0.2">
      <c r="A22" s="207" t="s">
        <v>187</v>
      </c>
      <c r="B22" s="207"/>
      <c r="C22" s="207"/>
      <c r="D22" s="207"/>
      <c r="E22" s="207"/>
      <c r="F22" s="207"/>
      <c r="G22" s="207"/>
      <c r="H22" s="207"/>
      <c r="I22" s="207"/>
      <c r="J22" s="207"/>
      <c r="K22" s="207"/>
      <c r="L22" s="208"/>
    </row>
    <row r="23" spans="1:18" s="67" customFormat="1" ht="12.75" customHeight="1" x14ac:dyDescent="0.2">
      <c r="A23" s="195"/>
      <c r="B23" s="196"/>
      <c r="C23" s="196"/>
      <c r="D23" s="196"/>
      <c r="E23" s="196"/>
      <c r="F23" s="196"/>
      <c r="G23" s="196"/>
      <c r="H23" s="196"/>
      <c r="I23" s="196"/>
      <c r="J23" s="196"/>
      <c r="K23" s="196"/>
      <c r="L23" s="197"/>
    </row>
    <row r="24" spans="1:18" s="67" customFormat="1" ht="12.75" x14ac:dyDescent="0.2">
      <c r="A24" s="198"/>
      <c r="B24" s="199"/>
      <c r="C24" s="199"/>
      <c r="D24" s="199"/>
      <c r="E24" s="199"/>
      <c r="F24" s="199"/>
      <c r="G24" s="199"/>
      <c r="H24" s="199"/>
      <c r="I24" s="199"/>
      <c r="J24" s="199"/>
      <c r="K24" s="199"/>
      <c r="L24" s="200"/>
    </row>
    <row r="25" spans="1:18" s="67" customFormat="1" ht="12.75" x14ac:dyDescent="0.2">
      <c r="A25" s="198"/>
      <c r="B25" s="199"/>
      <c r="C25" s="199"/>
      <c r="D25" s="199"/>
      <c r="E25" s="199"/>
      <c r="F25" s="199"/>
      <c r="G25" s="199"/>
      <c r="H25" s="199"/>
      <c r="I25" s="199"/>
      <c r="J25" s="199"/>
      <c r="K25" s="199"/>
      <c r="L25" s="200"/>
    </row>
    <row r="26" spans="1:18" s="67" customFormat="1" ht="12.75" x14ac:dyDescent="0.2">
      <c r="A26" s="198"/>
      <c r="B26" s="199"/>
      <c r="C26" s="199"/>
      <c r="D26" s="199"/>
      <c r="E26" s="199"/>
      <c r="F26" s="199"/>
      <c r="G26" s="199"/>
      <c r="H26" s="199"/>
      <c r="I26" s="199"/>
      <c r="J26" s="199"/>
      <c r="K26" s="199"/>
      <c r="L26" s="200"/>
    </row>
    <row r="27" spans="1:18" s="67" customFormat="1" ht="12.75" x14ac:dyDescent="0.2">
      <c r="A27" s="201"/>
      <c r="B27" s="202"/>
      <c r="C27" s="202"/>
      <c r="D27" s="202"/>
      <c r="E27" s="202"/>
      <c r="F27" s="202"/>
      <c r="G27" s="202"/>
      <c r="H27" s="202"/>
      <c r="I27" s="202"/>
      <c r="J27" s="202"/>
      <c r="K27" s="202"/>
      <c r="L27" s="203"/>
    </row>
    <row r="28" spans="1:18" s="67" customFormat="1" ht="12.75" x14ac:dyDescent="0.2"/>
    <row r="29" spans="1:18" s="67" customFormat="1" ht="12.75" x14ac:dyDescent="0.2"/>
    <row r="30" spans="1:18" s="67" customFormat="1" ht="12.75" x14ac:dyDescent="0.2"/>
    <row r="31" spans="1:18" s="67" customFormat="1" ht="12.75" x14ac:dyDescent="0.2"/>
    <row r="32" spans="1:18" s="67" customFormat="1" ht="12.75" x14ac:dyDescent="0.2"/>
    <row r="33" s="67" customFormat="1" ht="12.75" x14ac:dyDescent="0.2"/>
    <row r="34" s="67" customFormat="1" ht="12.75" x14ac:dyDescent="0.2"/>
  </sheetData>
  <mergeCells count="28">
    <mergeCell ref="A23:L27"/>
    <mergeCell ref="L8:L9"/>
    <mergeCell ref="K8:K9"/>
    <mergeCell ref="J8:J9"/>
    <mergeCell ref="A18:A19"/>
    <mergeCell ref="B18:D19"/>
    <mergeCell ref="A20:D21"/>
    <mergeCell ref="A22:L22"/>
    <mergeCell ref="A12:A13"/>
    <mergeCell ref="B12:D13"/>
    <mergeCell ref="A14:A15"/>
    <mergeCell ref="B14:D15"/>
    <mergeCell ref="A16:A17"/>
    <mergeCell ref="B16:D17"/>
    <mergeCell ref="A10:A11"/>
    <mergeCell ref="B10:D11"/>
    <mergeCell ref="H8:H9"/>
    <mergeCell ref="I8:I9"/>
    <mergeCell ref="A1:L3"/>
    <mergeCell ref="A4:L4"/>
    <mergeCell ref="A5:L5"/>
    <mergeCell ref="B6:I6"/>
    <mergeCell ref="A7:L7"/>
    <mergeCell ref="A8:A9"/>
    <mergeCell ref="B8:D9"/>
    <mergeCell ref="E8:E9"/>
    <mergeCell ref="F8:F9"/>
    <mergeCell ref="G8:G9"/>
  </mergeCells>
  <pageMargins left="0.511811024" right="0.511811024" top="0.78740157499999996" bottom="0.78740157499999996" header="0.31496062000000002" footer="0.31496062000000002"/>
  <pageSetup paperSize="9" scale="66" orientation="portrait" verticalDpi="4294967295"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3</vt:i4>
      </vt:variant>
    </vt:vector>
  </HeadingPairs>
  <TitlesOfParts>
    <vt:vector size="8" baseType="lpstr">
      <vt:lpstr>Plan. Orçamentária</vt:lpstr>
      <vt:lpstr>Plan. Orçamentária - Mem. Cálc.</vt:lpstr>
      <vt:lpstr>C.P.U</vt:lpstr>
      <vt:lpstr>BDI</vt:lpstr>
      <vt:lpstr>Cronograma</vt:lpstr>
      <vt:lpstr>Cronograma!Area_de_impressao</vt:lpstr>
      <vt:lpstr>'Plan. Orçamentária'!Area_de_impressao</vt:lpstr>
      <vt:lpstr>'Plan. Orçamentária - Mem. Cálc.'!Area_de_impressao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2022-08-26T18:11:58Z</cp:lastPrinted>
  <dcterms:created xsi:type="dcterms:W3CDTF">2022-04-07T10:17:42Z</dcterms:created>
  <dcterms:modified xsi:type="dcterms:W3CDTF">2022-08-26T18:30:57Z</dcterms:modified>
</cp:coreProperties>
</file>