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activeTab="5"/>
  </bookViews>
  <sheets>
    <sheet name="P.O. (2)" sheetId="13" r:id="rId1"/>
    <sheet name="P.O." sheetId="1" r:id="rId2"/>
    <sheet name="M.C." sheetId="4" r:id="rId3"/>
    <sheet name="CPU" sheetId="6" r:id="rId4"/>
    <sheet name="COTAÇÕES" sheetId="8" r:id="rId5"/>
    <sheet name="CRONOGRAMA" sheetId="10" r:id="rId6"/>
    <sheet name="BDI" sheetId="12" r:id="rId7"/>
  </sheets>
  <externalReferences>
    <externalReference r:id="rId8"/>
    <externalReference r:id="rId9"/>
    <externalReference r:id="rId10"/>
  </externalReferences>
  <definedNames>
    <definedName name="_xlnm.Print_Area" localSheetId="6">BDI!$A$1:$J$53</definedName>
    <definedName name="_xlnm.Print_Area" localSheetId="4">COTAÇÕES!$A$1:$H$15</definedName>
    <definedName name="_xlnm.Print_Area" localSheetId="3">CPU!$A$1:$H$75</definedName>
    <definedName name="_xlnm.Print_Area" localSheetId="5">CRONOGRAMA!$A$1:$M$35</definedName>
    <definedName name="_xlnm.Print_Area" localSheetId="2">M.C.!$A$1:$J$332</definedName>
    <definedName name="_xlnm.Print_Area" localSheetId="1">P.O.!$A$1:$I$102</definedName>
    <definedName name="_xlnm.Print_Area" localSheetId="0">'P.O. (2)'!$A$1:$I$102</definedName>
    <definedName name="_xlnm.Database" localSheetId="0">#REF!</definedName>
    <definedName name="_xlnm.Database">#REF!</definedName>
    <definedName name="DESONERACAO" hidden="1">IF(OR(Import.Desoneracao="DESONERADO",Import.Desoneracao="SIM"),"SIM","NÃO")</definedName>
    <definedName name="Import.Desoneracao" hidden="1">OFFSET([1]DADOS!$G$18,0,-1)</definedName>
    <definedName name="_xlnm.Print_Titles" localSheetId="4">COTAÇÕES!$1:$8</definedName>
    <definedName name="_xlnm.Print_Titles" localSheetId="3">CPU!$1:$8</definedName>
    <definedName name="_xlnm.Print_Titles" localSheetId="5">CRONOGRAMA!$1:$9</definedName>
    <definedName name="_xlnm.Print_Titles" localSheetId="2">M.C.!$1:$6</definedName>
    <definedName name="_xlnm.Print_Titles" localSheetId="1">P.O.!$1:$9</definedName>
    <definedName name="_xlnm.Print_Titles" localSheetId="0">'P.O. (2)'!$1:$9</definedName>
  </definedNames>
  <calcPr calcId="162913"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92" i="13" l="1"/>
  <c r="H91" i="13"/>
  <c r="E91" i="13"/>
  <c r="I91" i="13" s="1"/>
  <c r="C91" i="13"/>
  <c r="B91" i="13"/>
  <c r="E90" i="13"/>
  <c r="E89" i="13"/>
  <c r="E88" i="13"/>
  <c r="E87" i="13"/>
  <c r="E86" i="13"/>
  <c r="E85" i="13"/>
  <c r="A83" i="13"/>
  <c r="E82" i="13"/>
  <c r="E81" i="13"/>
  <c r="E80" i="13"/>
  <c r="E79" i="13"/>
  <c r="E78" i="13"/>
  <c r="E77" i="13"/>
  <c r="E76" i="13"/>
  <c r="C76" i="13"/>
  <c r="B76" i="13"/>
  <c r="A74" i="13"/>
  <c r="H73" i="13"/>
  <c r="I73" i="13" s="1"/>
  <c r="E73" i="13"/>
  <c r="C73" i="13"/>
  <c r="B73" i="13"/>
  <c r="E72" i="13"/>
  <c r="E71" i="13"/>
  <c r="E70" i="13"/>
  <c r="E69" i="13"/>
  <c r="E68" i="13"/>
  <c r="E67" i="13"/>
  <c r="E66" i="13"/>
  <c r="E65" i="13"/>
  <c r="E64" i="13"/>
  <c r="H63" i="13"/>
  <c r="E63" i="13"/>
  <c r="I63" i="13" s="1"/>
  <c r="C63" i="13"/>
  <c r="B63" i="13"/>
  <c r="E62" i="13"/>
  <c r="A60" i="13"/>
  <c r="E59" i="13"/>
  <c r="E58" i="13"/>
  <c r="E57" i="13"/>
  <c r="A55" i="13"/>
  <c r="E54" i="13"/>
  <c r="A54" i="13"/>
  <c r="E53" i="13"/>
  <c r="A53" i="13"/>
  <c r="E52" i="13"/>
  <c r="A52" i="13"/>
  <c r="E51" i="13"/>
  <c r="A51" i="13"/>
  <c r="A49" i="13"/>
  <c r="E48" i="13"/>
  <c r="A48" i="13"/>
  <c r="E47" i="13"/>
  <c r="A47" i="13"/>
  <c r="E46" i="13"/>
  <c r="A46" i="13"/>
  <c r="E45" i="13"/>
  <c r="A45" i="13"/>
  <c r="A43" i="13"/>
  <c r="E42" i="13"/>
  <c r="A42" i="13"/>
  <c r="E41" i="13"/>
  <c r="A41" i="13"/>
  <c r="E40" i="13"/>
  <c r="A40" i="13"/>
  <c r="E39" i="13"/>
  <c r="A39" i="13"/>
  <c r="E38" i="13"/>
  <c r="A38" i="13"/>
  <c r="A36" i="13"/>
  <c r="E35" i="13"/>
  <c r="A35" i="13"/>
  <c r="E34" i="13"/>
  <c r="A34" i="13"/>
  <c r="E33" i="13"/>
  <c r="A33" i="13"/>
  <c r="E32" i="13"/>
  <c r="A32" i="13"/>
  <c r="E31" i="13"/>
  <c r="A31" i="13"/>
  <c r="A29" i="13"/>
  <c r="E28" i="13"/>
  <c r="A28" i="13"/>
  <c r="E27" i="13"/>
  <c r="A27" i="13"/>
  <c r="E26" i="13"/>
  <c r="A26" i="13"/>
  <c r="H25" i="13"/>
  <c r="E25" i="13"/>
  <c r="I25" i="13" s="1"/>
  <c r="C25" i="13"/>
  <c r="B25" i="13"/>
  <c r="A25" i="13"/>
  <c r="E24" i="13"/>
  <c r="C24" i="13"/>
  <c r="B24" i="13"/>
  <c r="A24" i="13"/>
  <c r="E23" i="13"/>
  <c r="A23" i="13"/>
  <c r="H22" i="13"/>
  <c r="E22" i="13"/>
  <c r="I22" i="13" s="1"/>
  <c r="C22" i="13"/>
  <c r="B22" i="13"/>
  <c r="A22" i="13"/>
  <c r="E21" i="13"/>
  <c r="C21" i="13"/>
  <c r="B21" i="13"/>
  <c r="A21" i="13"/>
  <c r="A19" i="13"/>
  <c r="E18" i="13"/>
  <c r="A18" i="13"/>
  <c r="E17" i="13"/>
  <c r="A17" i="13"/>
  <c r="A15" i="13"/>
  <c r="E14" i="13"/>
  <c r="A14" i="13"/>
  <c r="A12" i="13"/>
  <c r="E11" i="13"/>
  <c r="A11" i="13"/>
  <c r="I6" i="13"/>
  <c r="H6" i="13"/>
  <c r="H82" i="13" s="1"/>
  <c r="I82" i="13" s="1"/>
  <c r="I66" i="13" l="1"/>
  <c r="I40" i="13"/>
  <c r="I52" i="13"/>
  <c r="I88" i="13"/>
  <c r="I62" i="13"/>
  <c r="H21" i="13"/>
  <c r="I21" i="13" s="1"/>
  <c r="H24" i="13"/>
  <c r="I24" i="13" s="1"/>
  <c r="H28" i="13"/>
  <c r="I28" i="13" s="1"/>
  <c r="H34" i="13"/>
  <c r="I34" i="13" s="1"/>
  <c r="H46" i="13"/>
  <c r="I46" i="13" s="1"/>
  <c r="H65" i="13"/>
  <c r="I65" i="13" s="1"/>
  <c r="H67" i="13"/>
  <c r="I67" i="13" s="1"/>
  <c r="H69" i="13"/>
  <c r="I69" i="13" s="1"/>
  <c r="H86" i="13"/>
  <c r="I86" i="13" s="1"/>
  <c r="H88" i="13"/>
  <c r="H90" i="13"/>
  <c r="I90" i="13" s="1"/>
  <c r="H31" i="13"/>
  <c r="I31" i="13" s="1"/>
  <c r="H40" i="13"/>
  <c r="H52" i="13"/>
  <c r="H62" i="13"/>
  <c r="H71" i="13"/>
  <c r="I71" i="13" s="1"/>
  <c r="H57" i="13"/>
  <c r="I57" i="13" s="1"/>
  <c r="H59" i="13"/>
  <c r="I59" i="13" s="1"/>
  <c r="H77" i="13"/>
  <c r="I77" i="13" s="1"/>
  <c r="H79" i="13"/>
  <c r="I79" i="13" s="1"/>
  <c r="H81" i="13"/>
  <c r="I81" i="13" s="1"/>
  <c r="H39" i="13"/>
  <c r="I39" i="13" s="1"/>
  <c r="H42" i="13"/>
  <c r="I42" i="13" s="1"/>
  <c r="H45" i="13"/>
  <c r="I45" i="13" s="1"/>
  <c r="H48" i="13"/>
  <c r="I48" i="13" s="1"/>
  <c r="H51" i="13"/>
  <c r="I51" i="13" s="1"/>
  <c r="H54" i="13"/>
  <c r="I54" i="13" s="1"/>
  <c r="H18" i="13"/>
  <c r="I18" i="13" s="1"/>
  <c r="H27" i="13"/>
  <c r="I27" i="13" s="1"/>
  <c r="H33" i="13"/>
  <c r="I33" i="13" s="1"/>
  <c r="H64" i="13"/>
  <c r="I64" i="13" s="1"/>
  <c r="H66" i="13"/>
  <c r="H68" i="13"/>
  <c r="I68" i="13" s="1"/>
  <c r="H70" i="13"/>
  <c r="I70" i="13" s="1"/>
  <c r="H72" i="13"/>
  <c r="I72" i="13" s="1"/>
  <c r="H85" i="13"/>
  <c r="I85" i="13" s="1"/>
  <c r="H87" i="13"/>
  <c r="I87" i="13" s="1"/>
  <c r="H89" i="13"/>
  <c r="I89" i="13" s="1"/>
  <c r="H11" i="13"/>
  <c r="I11" i="13" s="1"/>
  <c r="I12" i="13" s="1"/>
  <c r="H14" i="13"/>
  <c r="I14" i="13" s="1"/>
  <c r="I15" i="13" s="1"/>
  <c r="H17" i="13"/>
  <c r="I17" i="13" s="1"/>
  <c r="H23" i="13"/>
  <c r="I23" i="13" s="1"/>
  <c r="H26" i="13"/>
  <c r="I26" i="13" s="1"/>
  <c r="H32" i="13"/>
  <c r="I32" i="13" s="1"/>
  <c r="H35" i="13"/>
  <c r="I35" i="13" s="1"/>
  <c r="H38" i="13"/>
  <c r="I38" i="13" s="1"/>
  <c r="H41" i="13"/>
  <c r="I41" i="13" s="1"/>
  <c r="H47" i="13"/>
  <c r="I47" i="13" s="1"/>
  <c r="H53" i="13"/>
  <c r="I53" i="13" s="1"/>
  <c r="H58" i="13"/>
  <c r="I58" i="13" s="1"/>
  <c r="H76" i="13"/>
  <c r="I76" i="13" s="1"/>
  <c r="H78" i="13"/>
  <c r="I78" i="13" s="1"/>
  <c r="H80" i="13"/>
  <c r="I80" i="13" s="1"/>
  <c r="M5" i="10"/>
  <c r="J220" i="4"/>
  <c r="J219" i="4"/>
  <c r="I218" i="4"/>
  <c r="J218" i="4" s="1"/>
  <c r="J217" i="4"/>
  <c r="J216" i="4"/>
  <c r="I215" i="4"/>
  <c r="J215" i="4" s="1"/>
  <c r="J221" i="4" s="1"/>
  <c r="E59" i="1" s="1"/>
  <c r="A122" i="4"/>
  <c r="J121" i="4"/>
  <c r="J120" i="4"/>
  <c r="I119" i="4"/>
  <c r="J119" i="4" s="1"/>
  <c r="J118" i="4"/>
  <c r="J117" i="4"/>
  <c r="I116" i="4"/>
  <c r="J116" i="4" s="1"/>
  <c r="J122" i="4" s="1"/>
  <c r="E39" i="1" s="1"/>
  <c r="B113" i="4"/>
  <c r="B123" i="4"/>
  <c r="A39" i="1"/>
  <c r="A113" i="4" s="1"/>
  <c r="A40" i="1"/>
  <c r="A123" i="4" s="1"/>
  <c r="A41" i="1"/>
  <c r="A42" i="1"/>
  <c r="B32" i="10"/>
  <c r="A32" i="10"/>
  <c r="A30" i="10"/>
  <c r="B30" i="10"/>
  <c r="B28" i="10"/>
  <c r="A28" i="10"/>
  <c r="B26" i="10"/>
  <c r="A26" i="10"/>
  <c r="A24" i="10"/>
  <c r="B24" i="10"/>
  <c r="B22" i="10"/>
  <c r="A22" i="10"/>
  <c r="A20" i="10"/>
  <c r="B20" i="10"/>
  <c r="B18" i="10"/>
  <c r="A18" i="10"/>
  <c r="B16" i="10"/>
  <c r="A16" i="10"/>
  <c r="I36" i="13" l="1"/>
  <c r="I19" i="13"/>
  <c r="I92" i="13"/>
  <c r="I60" i="13"/>
  <c r="I43" i="13"/>
  <c r="I74" i="13"/>
  <c r="I83" i="13"/>
  <c r="I55" i="13"/>
  <c r="I29" i="13"/>
  <c r="I49" i="13"/>
  <c r="G331" i="4"/>
  <c r="J331" i="4" s="1"/>
  <c r="J332" i="4" s="1"/>
  <c r="E91" i="1" s="1"/>
  <c r="B69" i="6"/>
  <c r="A332" i="4"/>
  <c r="B329" i="4"/>
  <c r="A329" i="4"/>
  <c r="C91" i="1"/>
  <c r="B91" i="1"/>
  <c r="H74" i="6"/>
  <c r="A328" i="4"/>
  <c r="B325" i="4"/>
  <c r="A325" i="4"/>
  <c r="J327" i="4"/>
  <c r="J328" i="4" s="1"/>
  <c r="E90" i="1" s="1"/>
  <c r="B68" i="6"/>
  <c r="A68" i="6"/>
  <c r="H73" i="6"/>
  <c r="H72" i="6"/>
  <c r="J74" i="4"/>
  <c r="J75" i="4"/>
  <c r="J76" i="4"/>
  <c r="J77" i="4"/>
  <c r="J78" i="4"/>
  <c r="J79" i="4"/>
  <c r="J80" i="4"/>
  <c r="I93" i="13" l="1"/>
  <c r="H75" i="6"/>
  <c r="H69" i="6" s="1"/>
  <c r="G91" i="1" s="1"/>
  <c r="A70" i="4"/>
  <c r="J61" i="4"/>
  <c r="J44" i="4"/>
  <c r="J45" i="4"/>
  <c r="J46" i="4"/>
  <c r="J39" i="4"/>
  <c r="F23" i="6" l="1"/>
  <c r="J16" i="4" l="1"/>
  <c r="J30" i="4"/>
  <c r="J21" i="4"/>
  <c r="J26" i="4"/>
  <c r="J310" i="4"/>
  <c r="J309" i="4"/>
  <c r="J97" i="4"/>
  <c r="J98" i="4"/>
  <c r="J99" i="4" l="1"/>
  <c r="E34" i="1" s="1"/>
  <c r="J210" i="4"/>
  <c r="J209" i="4"/>
  <c r="I208" i="4"/>
  <c r="J208" i="4" s="1"/>
  <c r="J207" i="4"/>
  <c r="J206" i="4"/>
  <c r="I205" i="4"/>
  <c r="J205" i="4" s="1"/>
  <c r="J203" i="4"/>
  <c r="I202" i="4"/>
  <c r="J202" i="4" s="1"/>
  <c r="J201" i="4"/>
  <c r="I200" i="4"/>
  <c r="J200" i="4" s="1"/>
  <c r="I193" i="4"/>
  <c r="J193" i="4" s="1"/>
  <c r="I190" i="4"/>
  <c r="J190" i="4" s="1"/>
  <c r="J195" i="4"/>
  <c r="J194" i="4"/>
  <c r="J192" i="4"/>
  <c r="J191" i="4"/>
  <c r="J188" i="4"/>
  <c r="I187" i="4"/>
  <c r="J187" i="4" s="1"/>
  <c r="J186" i="4"/>
  <c r="I185" i="4"/>
  <c r="J185" i="4" s="1"/>
  <c r="D175" i="4"/>
  <c r="D150" i="4"/>
  <c r="D154" i="4"/>
  <c r="D149" i="4"/>
  <c r="J211" i="4" l="1"/>
  <c r="E58" i="1" s="1"/>
  <c r="J142" i="4"/>
  <c r="I108" i="4"/>
  <c r="I134" i="4"/>
  <c r="J134" i="4" s="1"/>
  <c r="J137" i="4"/>
  <c r="I136" i="4"/>
  <c r="J136" i="4" s="1"/>
  <c r="J135" i="4"/>
  <c r="I126" i="4"/>
  <c r="J126" i="4" s="1"/>
  <c r="J127" i="4"/>
  <c r="J128" i="4"/>
  <c r="J129" i="4"/>
  <c r="J138" i="4" l="1"/>
  <c r="E41" i="1" s="1"/>
  <c r="J130" i="4"/>
  <c r="E40" i="1"/>
  <c r="I110" i="4"/>
  <c r="A103" i="4"/>
  <c r="B100" i="4"/>
  <c r="J102" i="4"/>
  <c r="J103" i="4" s="1"/>
  <c r="E35" i="1" s="1"/>
  <c r="A35" i="1"/>
  <c r="A100" i="4" s="1"/>
  <c r="A94" i="4"/>
  <c r="B91" i="4"/>
  <c r="J93" i="4"/>
  <c r="J94" i="4" s="1"/>
  <c r="E33" i="1" s="1"/>
  <c r="A33" i="1"/>
  <c r="A91" i="4" s="1"/>
  <c r="A34" i="1"/>
  <c r="A95" i="4" s="1"/>
  <c r="A324" i="4"/>
  <c r="B321" i="4"/>
  <c r="A321" i="4"/>
  <c r="A320" i="4"/>
  <c r="A317" i="4"/>
  <c r="B317" i="4"/>
  <c r="A316" i="4"/>
  <c r="B312" i="4"/>
  <c r="A312" i="4"/>
  <c r="A311" i="4"/>
  <c r="B307" i="4"/>
  <c r="A307" i="4"/>
  <c r="A306" i="4"/>
  <c r="A302" i="4"/>
  <c r="B302" i="4"/>
  <c r="B301" i="4"/>
  <c r="A301" i="4"/>
  <c r="A300" i="4"/>
  <c r="B297" i="4"/>
  <c r="A297" i="4"/>
  <c r="A296" i="4"/>
  <c r="A293" i="4"/>
  <c r="B293" i="4"/>
  <c r="A292" i="4"/>
  <c r="B289" i="4"/>
  <c r="A289" i="4"/>
  <c r="A288" i="4"/>
  <c r="A284" i="4"/>
  <c r="B284" i="4"/>
  <c r="A283" i="4"/>
  <c r="B280" i="4"/>
  <c r="A280" i="4"/>
  <c r="A279" i="4"/>
  <c r="B276" i="4"/>
  <c r="A276" i="4"/>
  <c r="A275" i="4"/>
  <c r="A272" i="4"/>
  <c r="A271" i="4"/>
  <c r="B272" i="4"/>
  <c r="B271" i="4"/>
  <c r="A270" i="4"/>
  <c r="B267" i="4"/>
  <c r="A267" i="4"/>
  <c r="J269" i="4"/>
  <c r="A266" i="4"/>
  <c r="B263" i="4"/>
  <c r="A263" i="4"/>
  <c r="A262" i="4"/>
  <c r="A259" i="4"/>
  <c r="B259" i="4"/>
  <c r="A258" i="4"/>
  <c r="B255" i="4"/>
  <c r="A255" i="4"/>
  <c r="A254" i="4"/>
  <c r="A251" i="4"/>
  <c r="B251" i="4"/>
  <c r="A250" i="4"/>
  <c r="B247" i="4"/>
  <c r="A247" i="4"/>
  <c r="J265" i="4"/>
  <c r="J261" i="4"/>
  <c r="J257" i="4"/>
  <c r="J253" i="4"/>
  <c r="J249" i="4"/>
  <c r="A246" i="4"/>
  <c r="B243" i="4"/>
  <c r="A243" i="4"/>
  <c r="A242" i="4"/>
  <c r="B239" i="4"/>
  <c r="A239" i="4"/>
  <c r="A238" i="4"/>
  <c r="B235" i="4"/>
  <c r="A235" i="4"/>
  <c r="A234" i="4"/>
  <c r="A231" i="4"/>
  <c r="B231" i="4"/>
  <c r="A230" i="4"/>
  <c r="B227" i="4"/>
  <c r="A227" i="4"/>
  <c r="A226" i="4"/>
  <c r="A223" i="4"/>
  <c r="A222" i="4"/>
  <c r="B223" i="4"/>
  <c r="B222" i="4"/>
  <c r="A221" i="4"/>
  <c r="B212" i="4"/>
  <c r="A212" i="4"/>
  <c r="A211" i="4"/>
  <c r="B197" i="4"/>
  <c r="A197" i="4"/>
  <c r="A196" i="4"/>
  <c r="A182" i="4"/>
  <c r="B182" i="4"/>
  <c r="B181" i="4"/>
  <c r="A181" i="4"/>
  <c r="A180" i="4"/>
  <c r="B177" i="4"/>
  <c r="A176" i="4"/>
  <c r="B173" i="4"/>
  <c r="A172" i="4"/>
  <c r="B169" i="4"/>
  <c r="A168" i="4"/>
  <c r="B165" i="4"/>
  <c r="B164" i="4"/>
  <c r="A164" i="4"/>
  <c r="A163" i="4"/>
  <c r="B160" i="4"/>
  <c r="A159" i="4"/>
  <c r="B156" i="4"/>
  <c r="A155" i="4"/>
  <c r="B152" i="4"/>
  <c r="J162" i="4"/>
  <c r="J163" i="4" s="1"/>
  <c r="E48" i="1" s="1"/>
  <c r="A151" i="4"/>
  <c r="B147" i="4"/>
  <c r="B146" i="4"/>
  <c r="A146" i="4"/>
  <c r="A145" i="4"/>
  <c r="B139" i="4"/>
  <c r="J144" i="4"/>
  <c r="J143" i="4"/>
  <c r="J141" i="4"/>
  <c r="A138" i="4"/>
  <c r="B131" i="4"/>
  <c r="A130" i="4"/>
  <c r="A112" i="4"/>
  <c r="B105" i="4"/>
  <c r="B104" i="4"/>
  <c r="A104" i="4"/>
  <c r="A99" i="4"/>
  <c r="B95" i="4"/>
  <c r="A90" i="4"/>
  <c r="B87" i="4"/>
  <c r="A86" i="4"/>
  <c r="B83" i="4"/>
  <c r="B82" i="4"/>
  <c r="A82" i="4"/>
  <c r="A81" i="4"/>
  <c r="B71" i="4"/>
  <c r="J73" i="4"/>
  <c r="B66" i="4"/>
  <c r="A65" i="4"/>
  <c r="B59" i="4"/>
  <c r="A58" i="4"/>
  <c r="B52" i="4"/>
  <c r="A51" i="4"/>
  <c r="B48" i="4"/>
  <c r="B41" i="4"/>
  <c r="A40" i="4"/>
  <c r="B37" i="4"/>
  <c r="A47" i="4"/>
  <c r="A36" i="4"/>
  <c r="B33" i="4"/>
  <c r="B32" i="4"/>
  <c r="A32" i="4"/>
  <c r="A92" i="1"/>
  <c r="A83" i="1"/>
  <c r="J81" i="4" l="1"/>
  <c r="E28" i="1" s="1"/>
  <c r="J145" i="4"/>
  <c r="E42" i="1" s="1"/>
  <c r="J262" i="4"/>
  <c r="E71" i="1" s="1"/>
  <c r="J258" i="4"/>
  <c r="E70" i="1" s="1"/>
  <c r="J270" i="4"/>
  <c r="E73" i="1" s="1"/>
  <c r="J250" i="4"/>
  <c r="E68" i="1" s="1"/>
  <c r="J254" i="4"/>
  <c r="E69" i="1" s="1"/>
  <c r="J266" i="4"/>
  <c r="E72" i="1" s="1"/>
  <c r="C76" i="1" l="1"/>
  <c r="B76" i="1"/>
  <c r="B61" i="6"/>
  <c r="B60" i="6"/>
  <c r="A60" i="6"/>
  <c r="H66" i="6"/>
  <c r="H65" i="6"/>
  <c r="H64" i="6"/>
  <c r="H67" i="6" l="1"/>
  <c r="H61" i="6" s="1"/>
  <c r="B6" i="12"/>
  <c r="D56" i="6"/>
  <c r="H10" i="8"/>
  <c r="G56" i="6" s="1"/>
  <c r="H56" i="6" s="1"/>
  <c r="C73" i="1"/>
  <c r="B73" i="1"/>
  <c r="B53" i="6"/>
  <c r="H58" i="6"/>
  <c r="H57" i="6"/>
  <c r="H59" i="6" l="1"/>
  <c r="H53" i="6" s="1"/>
  <c r="G73" i="1" s="1"/>
  <c r="A74" i="1"/>
  <c r="C63" i="1" l="1"/>
  <c r="B63" i="1"/>
  <c r="H51" i="6"/>
  <c r="B44" i="6"/>
  <c r="B43" i="6"/>
  <c r="A43" i="6"/>
  <c r="H50" i="6"/>
  <c r="H49" i="6"/>
  <c r="H48" i="6"/>
  <c r="H47" i="6"/>
  <c r="H52" i="6" l="1"/>
  <c r="H44" i="6" s="1"/>
  <c r="G63" i="1" s="1"/>
  <c r="A60" i="1" l="1"/>
  <c r="A52" i="1" l="1"/>
  <c r="A169" i="4" s="1"/>
  <c r="A53" i="1"/>
  <c r="A173" i="4" s="1"/>
  <c r="A54" i="1"/>
  <c r="A177" i="4" s="1"/>
  <c r="A47" i="1"/>
  <c r="A156" i="4" s="1"/>
  <c r="A48" i="1"/>
  <c r="A160" i="4" s="1"/>
  <c r="A49" i="1"/>
  <c r="A55" i="1"/>
  <c r="B25" i="1"/>
  <c r="C25" i="1"/>
  <c r="C24" i="1"/>
  <c r="B24" i="1"/>
  <c r="B22" i="1"/>
  <c r="C22" i="1"/>
  <c r="C21" i="1"/>
  <c r="B21" i="1"/>
  <c r="A46" i="1" l="1"/>
  <c r="A152" i="4" s="1"/>
  <c r="A45" i="1"/>
  <c r="A147" i="4" s="1"/>
  <c r="A43" i="1" l="1"/>
  <c r="A51" i="1"/>
  <c r="A165" i="4" s="1"/>
  <c r="A32" i="1"/>
  <c r="A87" i="4" s="1"/>
  <c r="A31" i="1"/>
  <c r="A83" i="4" s="1"/>
  <c r="A36" i="1" l="1"/>
  <c r="A131" i="4"/>
  <c r="A139" i="4"/>
  <c r="A28" i="1"/>
  <c r="A71" i="4" s="1"/>
  <c r="A19" i="1"/>
  <c r="A15" i="1"/>
  <c r="A12" i="1"/>
  <c r="A29" i="1"/>
  <c r="A38" i="1"/>
  <c r="A105" i="4" s="1"/>
  <c r="B35" i="6"/>
  <c r="H41" i="6"/>
  <c r="H40" i="6"/>
  <c r="H39" i="6"/>
  <c r="H38" i="6"/>
  <c r="H33" i="6"/>
  <c r="H32" i="6"/>
  <c r="B27" i="6"/>
  <c r="H31" i="6"/>
  <c r="H30" i="6"/>
  <c r="H24" i="6"/>
  <c r="H25" i="6"/>
  <c r="B20" i="6"/>
  <c r="H17" i="6"/>
  <c r="H18" i="6"/>
  <c r="H16" i="6"/>
  <c r="B10" i="6"/>
  <c r="B9" i="6"/>
  <c r="A9" i="6"/>
  <c r="A22" i="1"/>
  <c r="A37" i="4" s="1"/>
  <c r="A23" i="1"/>
  <c r="A41" i="4" s="1"/>
  <c r="A24" i="1"/>
  <c r="A48" i="4" s="1"/>
  <c r="A25" i="1"/>
  <c r="A52" i="4" s="1"/>
  <c r="A26" i="1"/>
  <c r="A59" i="4" s="1"/>
  <c r="A27" i="1"/>
  <c r="A66" i="4" s="1"/>
  <c r="A21" i="1"/>
  <c r="A33" i="4" s="1"/>
  <c r="H34" i="6" l="1"/>
  <c r="H42" i="6"/>
  <c r="H35" i="6" s="1"/>
  <c r="G25" i="1" s="1"/>
  <c r="H27" i="6"/>
  <c r="G24" i="1" s="1"/>
  <c r="L23" i="12" l="1"/>
  <c r="A39" i="12" l="1"/>
  <c r="A35" i="12"/>
  <c r="L29" i="12"/>
  <c r="J24" i="12"/>
  <c r="L30" i="12" s="1"/>
  <c r="A22" i="12"/>
  <c r="A21" i="12"/>
  <c r="A20" i="12"/>
  <c r="A19" i="12"/>
  <c r="A18" i="12"/>
  <c r="J6" i="12"/>
  <c r="A6" i="12"/>
  <c r="A4" i="12"/>
  <c r="M29" i="12" l="1"/>
  <c r="J27" i="12"/>
  <c r="J26" i="12"/>
  <c r="H6" i="1" l="1"/>
  <c r="L5" i="10"/>
  <c r="H63" i="1"/>
  <c r="H69" i="1"/>
  <c r="I69" i="1" s="1"/>
  <c r="H67" i="1"/>
  <c r="H88" i="1"/>
  <c r="H79" i="1"/>
  <c r="H90" i="1"/>
  <c r="I90" i="1" s="1"/>
  <c r="H91" i="1"/>
  <c r="I91" i="1" s="1"/>
  <c r="H35" i="1"/>
  <c r="I35" i="1" s="1"/>
  <c r="H76" i="1"/>
  <c r="A17" i="4"/>
  <c r="J17" i="4"/>
  <c r="E11" i="1" s="1"/>
  <c r="H82" i="1" l="1"/>
  <c r="H39" i="1"/>
  <c r="I39" i="1" s="1"/>
  <c r="H77" i="1"/>
  <c r="H66" i="1"/>
  <c r="H64" i="1"/>
  <c r="H47" i="1"/>
  <c r="H53" i="1"/>
  <c r="H40" i="1"/>
  <c r="I40" i="1" s="1"/>
  <c r="H27" i="1"/>
  <c r="H89" i="1"/>
  <c r="H73" i="1"/>
  <c r="I73" i="1" s="1"/>
  <c r="H62" i="1"/>
  <c r="H48" i="1"/>
  <c r="I48" i="1" s="1"/>
  <c r="H31" i="1"/>
  <c r="H28" i="1"/>
  <c r="I28" i="1" s="1"/>
  <c r="H26" i="1"/>
  <c r="H33" i="1"/>
  <c r="I33" i="1" s="1"/>
  <c r="H87" i="1"/>
  <c r="H72" i="1"/>
  <c r="I72" i="1" s="1"/>
  <c r="H59" i="1"/>
  <c r="I59" i="1" s="1"/>
  <c r="H46" i="1"/>
  <c r="H57" i="1"/>
  <c r="H81" i="1"/>
  <c r="H85" i="1"/>
  <c r="H68" i="1"/>
  <c r="I68" i="1" s="1"/>
  <c r="H58" i="1"/>
  <c r="I58" i="1" s="1"/>
  <c r="H51" i="1"/>
  <c r="H42" i="1"/>
  <c r="I42" i="1" s="1"/>
  <c r="H24" i="1"/>
  <c r="H25" i="1"/>
  <c r="H32" i="1"/>
  <c r="H86" i="1"/>
  <c r="H45" i="1"/>
  <c r="H23" i="1"/>
  <c r="H78" i="1"/>
  <c r="H65" i="1"/>
  <c r="H71" i="1"/>
  <c r="I71" i="1" s="1"/>
  <c r="H52" i="1"/>
  <c r="H54" i="1"/>
  <c r="H41" i="1"/>
  <c r="I41" i="1" s="1"/>
  <c r="H38" i="1"/>
  <c r="H80" i="1"/>
  <c r="H70" i="1"/>
  <c r="I70" i="1" s="1"/>
  <c r="H34" i="1"/>
  <c r="I34" i="1" s="1"/>
  <c r="J311" i="4"/>
  <c r="E86" i="1" s="1"/>
  <c r="I86" i="1" s="1"/>
  <c r="J305" i="4"/>
  <c r="J304" i="4"/>
  <c r="J233" i="4"/>
  <c r="J179" i="4"/>
  <c r="J109" i="4"/>
  <c r="J111" i="4"/>
  <c r="J56" i="4"/>
  <c r="J55" i="4"/>
  <c r="J234" i="4" l="1"/>
  <c r="E64" i="1" s="1"/>
  <c r="I64" i="1" s="1"/>
  <c r="J69" i="4"/>
  <c r="J68" i="4"/>
  <c r="H23" i="6"/>
  <c r="H26" i="6" s="1"/>
  <c r="J306" i="4" l="1"/>
  <c r="E85" i="1" s="1"/>
  <c r="I85" i="1" s="1"/>
  <c r="H20" i="6"/>
  <c r="G22" i="1" s="1"/>
  <c r="H22" i="1" s="1"/>
  <c r="J70" i="4"/>
  <c r="E27" i="1" s="1"/>
  <c r="I27" i="1" s="1"/>
  <c r="J35" i="4"/>
  <c r="J36" i="4" l="1"/>
  <c r="E21" i="1" s="1"/>
  <c r="J175" i="4"/>
  <c r="J64" i="4" l="1"/>
  <c r="J40" i="4"/>
  <c r="E22" i="1" s="1"/>
  <c r="I22" i="1" s="1"/>
  <c r="J43" i="4"/>
  <c r="J47" i="4" s="1"/>
  <c r="E23" i="1" s="1"/>
  <c r="I23" i="1" s="1"/>
  <c r="J108" i="4" l="1"/>
  <c r="J323" i="4"/>
  <c r="J319" i="4"/>
  <c r="J324" i="4" l="1"/>
  <c r="E89" i="1" s="1"/>
  <c r="I89" i="1" s="1"/>
  <c r="J320" i="4"/>
  <c r="E88" i="1" s="1"/>
  <c r="I88" i="1" s="1"/>
  <c r="J299" i="4"/>
  <c r="J167" i="4"/>
  <c r="J171" i="4"/>
  <c r="J150" i="4"/>
  <c r="J110" i="4"/>
  <c r="J112" i="4" s="1"/>
  <c r="J57" i="4"/>
  <c r="J54" i="4"/>
  <c r="J89" i="4"/>
  <c r="J85" i="4"/>
  <c r="J50" i="4"/>
  <c r="E38" i="1" l="1"/>
  <c r="I38" i="1" s="1"/>
  <c r="J172" i="4"/>
  <c r="E52" i="1" s="1"/>
  <c r="I52" i="1" s="1"/>
  <c r="J180" i="4"/>
  <c r="E54" i="1" s="1"/>
  <c r="I54" i="1" s="1"/>
  <c r="J196" i="4"/>
  <c r="E57" i="1" s="1"/>
  <c r="I57" i="1" s="1"/>
  <c r="I60" i="1" s="1"/>
  <c r="J300" i="4"/>
  <c r="E82" i="1" s="1"/>
  <c r="I82" i="1" s="1"/>
  <c r="J90" i="4"/>
  <c r="E32" i="1" s="1"/>
  <c r="I32" i="1" s="1"/>
  <c r="J158" i="4"/>
  <c r="J154" i="4"/>
  <c r="J155" i="4" s="1"/>
  <c r="E46" i="1" s="1"/>
  <c r="I46" i="1" s="1"/>
  <c r="J149" i="4"/>
  <c r="J151" i="4" s="1"/>
  <c r="E45" i="1" s="1"/>
  <c r="I45" i="1" s="1"/>
  <c r="G23" i="10" s="1"/>
  <c r="J295" i="4"/>
  <c r="J291" i="4"/>
  <c r="J287" i="4"/>
  <c r="J286" i="4"/>
  <c r="J282" i="4"/>
  <c r="J278" i="4"/>
  <c r="J279" i="4" s="1"/>
  <c r="E77" i="1" s="1"/>
  <c r="I77" i="1" s="1"/>
  <c r="J274" i="4"/>
  <c r="J315" i="4"/>
  <c r="J314" i="4"/>
  <c r="J245" i="4"/>
  <c r="J241" i="4"/>
  <c r="J237" i="4"/>
  <c r="J229" i="4"/>
  <c r="J225" i="4"/>
  <c r="J62" i="4"/>
  <c r="F27" i="10" l="1"/>
  <c r="O27" i="10" s="1"/>
  <c r="I27" i="10"/>
  <c r="H27" i="10"/>
  <c r="I43" i="1"/>
  <c r="I26" i="10"/>
  <c r="H26" i="10"/>
  <c r="G26" i="10"/>
  <c r="J316" i="4"/>
  <c r="E87" i="1" s="1"/>
  <c r="I87" i="1" s="1"/>
  <c r="I92" i="1" s="1"/>
  <c r="J168" i="4"/>
  <c r="E51" i="1" s="1"/>
  <c r="I51" i="1" s="1"/>
  <c r="J176" i="4"/>
  <c r="E53" i="1" s="1"/>
  <c r="I53" i="1" s="1"/>
  <c r="J288" i="4"/>
  <c r="E79" i="1" s="1"/>
  <c r="I79" i="1" s="1"/>
  <c r="J238" i="4"/>
  <c r="E65" i="1" s="1"/>
  <c r="I65" i="1" s="1"/>
  <c r="J246" i="4"/>
  <c r="E67" i="1" s="1"/>
  <c r="I67" i="1" s="1"/>
  <c r="J296" i="4"/>
  <c r="E81" i="1" s="1"/>
  <c r="I81" i="1" s="1"/>
  <c r="J292" i="4"/>
  <c r="E80" i="1" s="1"/>
  <c r="I80" i="1" s="1"/>
  <c r="J226" i="4"/>
  <c r="E62" i="1" s="1"/>
  <c r="I62" i="1" s="1"/>
  <c r="J230" i="4"/>
  <c r="E63" i="1" s="1"/>
  <c r="I63" i="1" s="1"/>
  <c r="J275" i="4"/>
  <c r="E76" i="1" s="1"/>
  <c r="I76" i="1" s="1"/>
  <c r="J242" i="4"/>
  <c r="E66" i="1" s="1"/>
  <c r="I66" i="1" s="1"/>
  <c r="J51" i="4"/>
  <c r="E24" i="1" s="1"/>
  <c r="I24" i="1" s="1"/>
  <c r="J159" i="4"/>
  <c r="E47" i="1" s="1"/>
  <c r="I47" i="1" s="1"/>
  <c r="J58" i="4"/>
  <c r="E25" i="1" s="1"/>
  <c r="I25" i="1" s="1"/>
  <c r="F21" i="10" l="1"/>
  <c r="H21" i="10"/>
  <c r="P27" i="10"/>
  <c r="Q27" i="10" s="1"/>
  <c r="I49" i="1"/>
  <c r="F23" i="10" s="1"/>
  <c r="G22" i="10" s="1"/>
  <c r="H23" i="10"/>
  <c r="H22" i="10" s="1"/>
  <c r="F33" i="10"/>
  <c r="H32" i="10" s="1"/>
  <c r="I33" i="10"/>
  <c r="G20" i="10"/>
  <c r="H20" i="10"/>
  <c r="I20" i="10"/>
  <c r="G32" i="10"/>
  <c r="I74" i="1"/>
  <c r="I55" i="1"/>
  <c r="B14" i="10"/>
  <c r="A14" i="10"/>
  <c r="F25" i="10" l="1"/>
  <c r="H24" i="10" s="1"/>
  <c r="H25" i="10"/>
  <c r="I25" i="10"/>
  <c r="I22" i="10"/>
  <c r="I32" i="10"/>
  <c r="F29" i="10"/>
  <c r="G28" i="10" s="1"/>
  <c r="I29" i="10"/>
  <c r="H29" i="10"/>
  <c r="J283" i="4"/>
  <c r="E78" i="1" s="1"/>
  <c r="I78" i="1" s="1"/>
  <c r="I83" i="1" s="1"/>
  <c r="F31" i="10" l="1"/>
  <c r="G30" i="10" s="1"/>
  <c r="I31" i="10"/>
  <c r="H31" i="10"/>
  <c r="I28" i="10"/>
  <c r="G24" i="10"/>
  <c r="I24" i="10"/>
  <c r="H28" i="10"/>
  <c r="J86" i="4"/>
  <c r="E31" i="1" s="1"/>
  <c r="I31" i="1" s="1"/>
  <c r="I36" i="1" s="1"/>
  <c r="J63" i="4"/>
  <c r="J65" i="4" s="1"/>
  <c r="E26" i="1" s="1"/>
  <c r="I26" i="1" s="1"/>
  <c r="F19" i="10" l="1"/>
  <c r="H19" i="10"/>
  <c r="I30" i="10"/>
  <c r="H30" i="10"/>
  <c r="I18" i="10"/>
  <c r="G18" i="10"/>
  <c r="H18" i="1"/>
  <c r="H17" i="1"/>
  <c r="H18" i="10" l="1"/>
  <c r="A31" i="4"/>
  <c r="B28" i="4"/>
  <c r="B24" i="4"/>
  <c r="B23" i="4"/>
  <c r="A23" i="4"/>
  <c r="A18" i="1" l="1"/>
  <c r="A28" i="4" s="1"/>
  <c r="A17" i="1"/>
  <c r="A24" i="4" s="1"/>
  <c r="A14" i="1"/>
  <c r="A11" i="1"/>
  <c r="P29" i="10" l="1"/>
  <c r="P31" i="10"/>
  <c r="I6" i="1"/>
  <c r="H15" i="6" l="1"/>
  <c r="B12" i="10" l="1"/>
  <c r="B10" i="10"/>
  <c r="A12" i="10"/>
  <c r="A10" i="10"/>
  <c r="B5" i="10"/>
  <c r="A5" i="10"/>
  <c r="J22" i="4" l="1"/>
  <c r="E14" i="1" s="1"/>
  <c r="J31" i="4" l="1"/>
  <c r="E18" i="1" s="1"/>
  <c r="I18" i="1" l="1"/>
  <c r="J27" i="4" l="1"/>
  <c r="E17" i="1" l="1"/>
  <c r="I17" i="1" s="1"/>
  <c r="B6" i="4"/>
  <c r="I19" i="1" l="1"/>
  <c r="F15" i="10" l="1"/>
  <c r="I15" i="10"/>
  <c r="G15" i="10"/>
  <c r="G14" i="10" s="1"/>
  <c r="H15" i="10"/>
  <c r="H14" i="10" s="1"/>
  <c r="I14" i="10"/>
  <c r="H14" i="6"/>
  <c r="P15" i="10" l="1"/>
  <c r="O21" i="10"/>
  <c r="O31" i="10"/>
  <c r="B9" i="4" l="1"/>
  <c r="A9" i="4"/>
  <c r="O23" i="10" l="1"/>
  <c r="O25" i="10" l="1"/>
  <c r="F24" i="10"/>
  <c r="P25" i="10" l="1"/>
  <c r="Q25" i="10" s="1"/>
  <c r="O29" i="10"/>
  <c r="Q29" i="10" l="1"/>
  <c r="F28" i="10"/>
  <c r="O33" i="10" l="1"/>
  <c r="B6" i="8"/>
  <c r="A22" i="4"/>
  <c r="H13" i="6" l="1"/>
  <c r="H19" i="6" s="1"/>
  <c r="H10" i="6" l="1"/>
  <c r="G21" i="1" s="1"/>
  <c r="H21" i="1" s="1"/>
  <c r="I21" i="1" l="1"/>
  <c r="I29" i="1" s="1"/>
  <c r="G17" i="10" s="1"/>
  <c r="A6" i="6"/>
  <c r="F17" i="10" l="1"/>
  <c r="H16" i="10" s="1"/>
  <c r="O17" i="10" l="1"/>
  <c r="G16" i="10"/>
  <c r="A4" i="6"/>
  <c r="A5" i="6"/>
  <c r="B6" i="6"/>
  <c r="O15" i="10" l="1"/>
  <c r="H14" i="1"/>
  <c r="Q15" i="10" l="1"/>
  <c r="B19" i="4"/>
  <c r="A19" i="4"/>
  <c r="I14" i="1" l="1"/>
  <c r="I15" i="1" l="1"/>
  <c r="G13" i="10" s="1"/>
  <c r="H6" i="8"/>
  <c r="G6" i="8"/>
  <c r="F6" i="8"/>
  <c r="A6" i="8"/>
  <c r="A5" i="8"/>
  <c r="A4" i="8"/>
  <c r="H6" i="6"/>
  <c r="G6" i="6"/>
  <c r="F6" i="6"/>
  <c r="B18" i="4"/>
  <c r="A18" i="4"/>
  <c r="B10" i="4"/>
  <c r="H11" i="4" s="1"/>
  <c r="A10" i="4"/>
  <c r="J6" i="4"/>
  <c r="I6" i="4"/>
  <c r="H6" i="4"/>
  <c r="A6" i="4"/>
  <c r="A5" i="4"/>
  <c r="A4" i="4"/>
  <c r="D14" i="4" l="1"/>
  <c r="F14" i="4" s="1"/>
  <c r="H14" i="4" s="1"/>
  <c r="G11" i="1" s="1"/>
  <c r="H11" i="1" s="1"/>
  <c r="F13" i="10"/>
  <c r="O13" i="10" s="1"/>
  <c r="I12" i="10" l="1"/>
  <c r="G12" i="10"/>
  <c r="H11" i="10"/>
  <c r="H35" i="10" s="1"/>
  <c r="P23" i="10" l="1"/>
  <c r="O19" i="10"/>
  <c r="P19" i="10" l="1"/>
  <c r="P21" i="10"/>
  <c r="Q21" i="10" s="1"/>
  <c r="I11" i="1" l="1"/>
  <c r="I12" i="1" l="1"/>
  <c r="I93" i="1" s="1"/>
  <c r="F35" i="10" s="1"/>
  <c r="H34" i="10" s="1"/>
  <c r="I11" i="10"/>
  <c r="I35" i="10" s="1"/>
  <c r="I34" i="10" l="1"/>
  <c r="G11" i="10"/>
  <c r="G35" i="10" s="1"/>
  <c r="G34" i="10" s="1"/>
  <c r="F11" i="10"/>
  <c r="O11" i="10" s="1"/>
  <c r="O35" i="10"/>
  <c r="F26" i="10"/>
  <c r="Q31" i="10"/>
  <c r="F30" i="10"/>
  <c r="F34" i="10" l="1"/>
  <c r="G10" i="10"/>
  <c r="F32" i="10"/>
  <c r="P33" i="10" l="1"/>
  <c r="Q33" i="10" s="1"/>
  <c r="Q19" i="10" l="1"/>
  <c r="F22" i="10"/>
  <c r="Q23" i="10"/>
  <c r="P11" i="10" l="1"/>
  <c r="Q11" i="10" s="1"/>
  <c r="I10" i="10"/>
  <c r="F10" i="10" s="1"/>
  <c r="H12" i="10"/>
  <c r="F12" i="10" s="1"/>
  <c r="P13" i="10"/>
  <c r="Q13" i="10" s="1"/>
  <c r="P17" i="10"/>
  <c r="Q17" i="10" s="1"/>
  <c r="I16" i="10"/>
  <c r="F16" i="10" s="1"/>
  <c r="P35" i="10" l="1"/>
  <c r="Q35" i="10" s="1"/>
</calcChain>
</file>

<file path=xl/comments1.xml><?xml version="1.0" encoding="utf-8"?>
<comments xmlns="http://schemas.openxmlformats.org/spreadsheetml/2006/main">
  <authors>
    <author>Autor</author>
  </authors>
  <commentList>
    <comment ref="I108" authorId="0" shapeId="0">
      <text>
        <r>
          <rPr>
            <b/>
            <sz val="9"/>
            <color indexed="81"/>
            <rFont val="Segoe UI"/>
            <family val="2"/>
          </rPr>
          <t>Juliana:</t>
        </r>
        <r>
          <rPr>
            <sz val="9"/>
            <color indexed="81"/>
            <rFont val="Segoe UI"/>
            <family val="2"/>
          </rPr>
          <t xml:space="preserve">
Dedução da porta e janela
</t>
        </r>
      </text>
    </comment>
    <comment ref="I110" authorId="0" shapeId="0">
      <text>
        <r>
          <rPr>
            <b/>
            <sz val="9"/>
            <color indexed="81"/>
            <rFont val="Segoe UI"/>
            <family val="2"/>
          </rPr>
          <t xml:space="preserve">Juliana: 
</t>
        </r>
        <r>
          <rPr>
            <sz val="9"/>
            <color indexed="81"/>
            <rFont val="Segoe UI"/>
            <family val="2"/>
          </rPr>
          <t xml:space="preserve">Dedução da janela
</t>
        </r>
      </text>
    </comment>
    <comment ref="I116" authorId="0" shapeId="0">
      <text>
        <r>
          <rPr>
            <b/>
            <sz val="9"/>
            <color indexed="81"/>
            <rFont val="Segoe UI"/>
            <family val="2"/>
          </rPr>
          <t>Juliana:</t>
        </r>
        <r>
          <rPr>
            <sz val="9"/>
            <color indexed="81"/>
            <rFont val="Segoe UI"/>
            <family val="2"/>
          </rPr>
          <t xml:space="preserve">
Dedução da porta e janela
</t>
        </r>
      </text>
    </comment>
    <comment ref="I119" authorId="0" shapeId="0">
      <text>
        <r>
          <rPr>
            <b/>
            <sz val="9"/>
            <color indexed="81"/>
            <rFont val="Segoe UI"/>
            <family val="2"/>
          </rPr>
          <t xml:space="preserve">Juliana: 
</t>
        </r>
        <r>
          <rPr>
            <sz val="9"/>
            <color indexed="81"/>
            <rFont val="Segoe UI"/>
            <family val="2"/>
          </rPr>
          <t xml:space="preserve">Dedução da janela
</t>
        </r>
      </text>
    </comment>
    <comment ref="I126" authorId="0" shapeId="0">
      <text>
        <r>
          <rPr>
            <b/>
            <sz val="9"/>
            <color indexed="81"/>
            <rFont val="Segoe UI"/>
            <family val="2"/>
          </rPr>
          <t>Juliana:</t>
        </r>
        <r>
          <rPr>
            <sz val="9"/>
            <color indexed="81"/>
            <rFont val="Segoe UI"/>
            <family val="2"/>
          </rPr>
          <t xml:space="preserve">
Dedução da porta 
</t>
        </r>
      </text>
    </comment>
    <comment ref="I134" authorId="0" shapeId="0">
      <text>
        <r>
          <rPr>
            <b/>
            <sz val="9"/>
            <color indexed="81"/>
            <rFont val="Segoe UI"/>
            <family val="2"/>
          </rPr>
          <t>Juliana:</t>
        </r>
        <r>
          <rPr>
            <sz val="9"/>
            <color indexed="81"/>
            <rFont val="Segoe UI"/>
            <family val="2"/>
          </rPr>
          <t xml:space="preserve">
Dedução da janela e porta
</t>
        </r>
      </text>
    </comment>
    <comment ref="I136" authorId="0" shapeId="0">
      <text>
        <r>
          <rPr>
            <b/>
            <sz val="9"/>
            <color indexed="81"/>
            <rFont val="Segoe UI"/>
            <family val="2"/>
          </rPr>
          <t xml:space="preserve">Juliana: 
</t>
        </r>
        <r>
          <rPr>
            <sz val="9"/>
            <color indexed="81"/>
            <rFont val="Segoe UI"/>
            <family val="2"/>
          </rPr>
          <t xml:space="preserve">Dedução da janela
</t>
        </r>
      </text>
    </comment>
    <comment ref="I185" authorId="0" shapeId="0">
      <text>
        <r>
          <rPr>
            <b/>
            <sz val="9"/>
            <color indexed="81"/>
            <rFont val="Segoe UI"/>
            <family val="2"/>
          </rPr>
          <t>Juliana:</t>
        </r>
        <r>
          <rPr>
            <sz val="9"/>
            <color indexed="81"/>
            <rFont val="Segoe UI"/>
            <family val="2"/>
          </rPr>
          <t xml:space="preserve">
Dedução da porta e janela
</t>
        </r>
      </text>
    </comment>
    <comment ref="I187" authorId="0" shapeId="0">
      <text>
        <r>
          <rPr>
            <b/>
            <sz val="9"/>
            <color indexed="81"/>
            <rFont val="Segoe UI"/>
            <family val="2"/>
          </rPr>
          <t xml:space="preserve">Juliana: 
</t>
        </r>
        <r>
          <rPr>
            <sz val="9"/>
            <color indexed="81"/>
            <rFont val="Segoe UI"/>
            <family val="2"/>
          </rPr>
          <t xml:space="preserve">Dedução da janela
</t>
        </r>
      </text>
    </comment>
    <comment ref="I190" authorId="0" shapeId="0">
      <text>
        <r>
          <rPr>
            <b/>
            <sz val="9"/>
            <color indexed="81"/>
            <rFont val="Segoe UI"/>
            <family val="2"/>
          </rPr>
          <t>Juliana:</t>
        </r>
        <r>
          <rPr>
            <sz val="9"/>
            <color indexed="81"/>
            <rFont val="Segoe UI"/>
            <family val="2"/>
          </rPr>
          <t xml:space="preserve">
Dedução da porta e janela
</t>
        </r>
      </text>
    </comment>
    <comment ref="I193" authorId="0" shapeId="0">
      <text>
        <r>
          <rPr>
            <b/>
            <sz val="9"/>
            <color indexed="81"/>
            <rFont val="Segoe UI"/>
            <family val="2"/>
          </rPr>
          <t xml:space="preserve">Juliana: 
</t>
        </r>
        <r>
          <rPr>
            <sz val="9"/>
            <color indexed="81"/>
            <rFont val="Segoe UI"/>
            <family val="2"/>
          </rPr>
          <t xml:space="preserve">Dedução da janela
</t>
        </r>
      </text>
    </comment>
    <comment ref="I200" authorId="0" shapeId="0">
      <text>
        <r>
          <rPr>
            <b/>
            <sz val="9"/>
            <color indexed="81"/>
            <rFont val="Segoe UI"/>
            <family val="2"/>
          </rPr>
          <t>Juliana:</t>
        </r>
        <r>
          <rPr>
            <sz val="9"/>
            <color indexed="81"/>
            <rFont val="Segoe UI"/>
            <family val="2"/>
          </rPr>
          <t xml:space="preserve">
Dedução da porta e janela
</t>
        </r>
      </text>
    </comment>
    <comment ref="I202" authorId="0" shapeId="0">
      <text>
        <r>
          <rPr>
            <b/>
            <sz val="9"/>
            <color indexed="81"/>
            <rFont val="Segoe UI"/>
            <family val="2"/>
          </rPr>
          <t xml:space="preserve">Juliana: 
</t>
        </r>
        <r>
          <rPr>
            <sz val="9"/>
            <color indexed="81"/>
            <rFont val="Segoe UI"/>
            <family val="2"/>
          </rPr>
          <t xml:space="preserve">Dedução da janela
</t>
        </r>
      </text>
    </comment>
    <comment ref="I205" authorId="0" shapeId="0">
      <text>
        <r>
          <rPr>
            <b/>
            <sz val="9"/>
            <color indexed="81"/>
            <rFont val="Segoe UI"/>
            <family val="2"/>
          </rPr>
          <t>Juliana:</t>
        </r>
        <r>
          <rPr>
            <sz val="9"/>
            <color indexed="81"/>
            <rFont val="Segoe UI"/>
            <family val="2"/>
          </rPr>
          <t xml:space="preserve">
Dedução da porta e janela
</t>
        </r>
      </text>
    </comment>
    <comment ref="I208" authorId="0" shapeId="0">
      <text>
        <r>
          <rPr>
            <b/>
            <sz val="9"/>
            <color indexed="81"/>
            <rFont val="Segoe UI"/>
            <family val="2"/>
          </rPr>
          <t xml:space="preserve">Juliana: 
</t>
        </r>
        <r>
          <rPr>
            <sz val="9"/>
            <color indexed="81"/>
            <rFont val="Segoe UI"/>
            <family val="2"/>
          </rPr>
          <t xml:space="preserve">Dedução da janela
</t>
        </r>
      </text>
    </comment>
    <comment ref="I215" authorId="0" shapeId="0">
      <text>
        <r>
          <rPr>
            <b/>
            <sz val="9"/>
            <color indexed="81"/>
            <rFont val="Segoe UI"/>
            <family val="2"/>
          </rPr>
          <t>Juliana:</t>
        </r>
        <r>
          <rPr>
            <sz val="9"/>
            <color indexed="81"/>
            <rFont val="Segoe UI"/>
            <family val="2"/>
          </rPr>
          <t xml:space="preserve">
Dedução da porta e janela
</t>
        </r>
      </text>
    </comment>
    <comment ref="I218" authorId="0" shapeId="0">
      <text>
        <r>
          <rPr>
            <b/>
            <sz val="9"/>
            <color indexed="81"/>
            <rFont val="Segoe UI"/>
            <family val="2"/>
          </rPr>
          <t xml:space="preserve">Juliana: 
</t>
        </r>
        <r>
          <rPr>
            <sz val="9"/>
            <color indexed="81"/>
            <rFont val="Segoe UI"/>
            <family val="2"/>
          </rPr>
          <t xml:space="preserve">Dedução da janela
</t>
        </r>
      </text>
    </comment>
  </commentList>
</comments>
</file>

<file path=xl/sharedStrings.xml><?xml version="1.0" encoding="utf-8"?>
<sst xmlns="http://schemas.openxmlformats.org/spreadsheetml/2006/main" count="1509" uniqueCount="413">
  <si>
    <r>
      <t xml:space="preserve">PREFEITURA MUNICIPAL                                                                                                                                                                                                                                         </t>
    </r>
    <r>
      <rPr>
        <b/>
        <sz val="11"/>
        <rFont val="Arial"/>
        <family val="2"/>
      </rPr>
      <t>Secretaria de Obras e Serviços Urbanos</t>
    </r>
  </si>
  <si>
    <t>Objeto:</t>
  </si>
  <si>
    <t>BDI:</t>
  </si>
  <si>
    <t>PLANILHA ORÇAMENTÁRIA</t>
  </si>
  <si>
    <t>Item</t>
  </si>
  <si>
    <t>Preço Referência</t>
  </si>
  <si>
    <t>Descrição</t>
  </si>
  <si>
    <t>Qtde.</t>
  </si>
  <si>
    <t>Preço unitário sem BDI</t>
  </si>
  <si>
    <t>Preço unitário com BDI</t>
  </si>
  <si>
    <t>P. Total</t>
  </si>
  <si>
    <t>MEMÓRIA DE CÁLCULO</t>
  </si>
  <si>
    <t>CANTEIRO DE OBRAS</t>
  </si>
  <si>
    <t>Detalhe</t>
  </si>
  <si>
    <t>Extensão</t>
  </si>
  <si>
    <t>Largura</t>
  </si>
  <si>
    <t>Altura</t>
  </si>
  <si>
    <t>Quantidade</t>
  </si>
  <si>
    <t>Lados</t>
  </si>
  <si>
    <t>Área</t>
  </si>
  <si>
    <t>Total</t>
  </si>
  <si>
    <t>TOTAL</t>
  </si>
  <si>
    <t>COMPOSIÇÃO DE CUSTOS</t>
  </si>
  <si>
    <t>Unidade</t>
  </si>
  <si>
    <t>Referência coeficiente</t>
  </si>
  <si>
    <t>Referência custo unitário</t>
  </si>
  <si>
    <t>Coeficiente</t>
  </si>
  <si>
    <t>Custo unitário (R$)</t>
  </si>
  <si>
    <t>Custo total (R$)</t>
  </si>
  <si>
    <t>1) Os preços unitários da planilha são referenciais, limites máximos permitidos e correspondem ao custo total de cada serviço. Foram utilizados preços de referência com desoneração, conforme Lei 13.161/2015.</t>
  </si>
  <si>
    <r>
      <t xml:space="preserve">2) Estão incluídos nos custos de cada item: </t>
    </r>
    <r>
      <rPr>
        <b/>
        <sz val="10.5"/>
        <rFont val="Arial"/>
        <family val="2"/>
      </rPr>
      <t xml:space="preserve">Fornecimento e transporte de todos os materiais e equipamentos + mão de obra + encargos sociais + encargos complementares. </t>
    </r>
    <r>
      <rPr>
        <sz val="10.5"/>
        <rFont val="Arial"/>
        <family val="2"/>
      </rPr>
      <t xml:space="preserve">No preço unitário estão incluidos todos os componentes necessários para execução de cada serviço, mesmo aqueles que embora não citados sejam indispensáveis para o seu desenvolvimento. </t>
    </r>
  </si>
  <si>
    <r>
      <t xml:space="preserve">3) Os </t>
    </r>
    <r>
      <rPr>
        <b/>
        <sz val="10.5"/>
        <rFont val="Arial"/>
        <family val="2"/>
      </rPr>
      <t>Encargos complementares</t>
    </r>
    <r>
      <rPr>
        <sz val="10.5"/>
        <rFont val="Arial"/>
        <family val="2"/>
      </rPr>
      <t xml:space="preserve"> são custos associados à mão de obra - alimentação, transporte, equipamentos de proteção individual, ferramentas e outros.</t>
    </r>
  </si>
  <si>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</si>
  <si>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t>6) Os serviços deverão ser executados rigorosamente conforme Planilha Orçamentária, Especificação Técnica e Projetos.</t>
  </si>
  <si>
    <t>7) Caso a Fiscalização Municipal entenda como inviável a execução de algum item previsto nesta planilha, a Prefeitura Municipal reserva-se o direito de realizar supressão total ou parcial do(s) mesmo(s), de acordo com os limites estabelecidos pela Lei nº 8.666/93.</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</si>
  <si>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</si>
  <si>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Custo direto da obra
(com BDI)</t>
  </si>
  <si>
    <t>Custo direto da obra
(sem BDI)</t>
  </si>
  <si>
    <t>COMPOSIÇÃO</t>
  </si>
  <si>
    <t>Descrição do insumo / serviço</t>
  </si>
  <si>
    <t>CRONOGRAMA FÍSICO / FINANCEIRO</t>
  </si>
  <si>
    <t>ITEM</t>
  </si>
  <si>
    <t>ETAPAS/ DESCRIÇÃO</t>
  </si>
  <si>
    <t>FÍSICO/ FINANCEIRO</t>
  </si>
  <si>
    <t>TOTAL  ETAPAS</t>
  </si>
  <si>
    <t>Físico %</t>
  </si>
  <si>
    <t>Financeiro</t>
  </si>
  <si>
    <t>COTAÇÕES</t>
  </si>
  <si>
    <t>CNPJ</t>
  </si>
  <si>
    <t>Nome da empresa fornecedora</t>
  </si>
  <si>
    <t>Telefone</t>
  </si>
  <si>
    <t>Contato</t>
  </si>
  <si>
    <t>Data da cotação</t>
  </si>
  <si>
    <t>Preço cotado (R$)</t>
  </si>
  <si>
    <t>Observações:</t>
  </si>
  <si>
    <t>Descrição de serviço ou fornecimento</t>
  </si>
  <si>
    <t>Unid</t>
  </si>
  <si>
    <t>-</t>
  </si>
  <si>
    <r>
      <t xml:space="preserve">PREFEITURA MUNICIPAL
</t>
    </r>
    <r>
      <rPr>
        <b/>
        <sz val="11"/>
        <rFont val="Arial"/>
        <family val="2"/>
      </rPr>
      <t>Secretaria de Obras e Serviços Urbanos</t>
    </r>
  </si>
  <si>
    <t>Setor requisitante: Secretaria Municipal de Obras e Serviços Urbanos</t>
  </si>
  <si>
    <t>Fornecimento e colocação de placa de obra em chapa galvanizada (3,00 x 1,50 m) - incluindo dispositivos de fixação, chapa galvanizada 0,26, estrutura metálica viga U 2" enrijecida com metalon 20 x 20, suporte em eucalipto autoclavado, conforme modelo da Prefeitura</t>
  </si>
  <si>
    <r>
      <t xml:space="preserve">4) O BDI adotado foi de </t>
    </r>
    <r>
      <rPr>
        <b/>
        <sz val="10.5"/>
        <rFont val="Arial"/>
        <family val="2"/>
      </rPr>
      <t>30,38%,</t>
    </r>
    <r>
      <rPr>
        <sz val="10.5"/>
        <rFont val="Arial"/>
        <family val="2"/>
      </rPr>
      <t xml:space="preserve"> </t>
    </r>
    <r>
      <rPr>
        <b/>
        <sz val="10.5"/>
        <rFont val="Arial"/>
        <family val="2"/>
      </rPr>
      <t>com desoneração</t>
    </r>
    <r>
      <rPr>
        <sz val="10.5"/>
        <rFont val="Arial"/>
        <family val="2"/>
      </rPr>
      <t xml:space="preserve">, conforme Acórdão nº 2622/2013 e Lei 13.161 de 31/08/15. Os percentuais adotados para o cálculo do BDI estão detalhados em planilha anexa.  Conforme legislação tributária Municipal, </t>
    </r>
    <r>
      <rPr>
        <b/>
        <sz val="10.5"/>
        <rFont val="Arial"/>
        <family val="2"/>
      </rPr>
      <t>a base de cálculo do ISS corresponde a 90,00%</t>
    </r>
    <r>
      <rPr>
        <sz val="10.5"/>
        <rFont val="Arial"/>
        <family val="2"/>
      </rPr>
      <t xml:space="preserve"> do valor deste tipo de obra e, sobre esta base, </t>
    </r>
    <r>
      <rPr>
        <b/>
        <sz val="10.5"/>
        <rFont val="Arial"/>
        <family val="2"/>
      </rPr>
      <t>incide ISS com alíquota de 5,00%</t>
    </r>
    <r>
      <rPr>
        <sz val="10.5"/>
        <rFont val="Arial"/>
        <family val="2"/>
      </rPr>
      <t>.</t>
    </r>
  </si>
  <si>
    <t>PISO</t>
  </si>
  <si>
    <t>Dedução</t>
  </si>
  <si>
    <t>VALOR TOTAL:</t>
  </si>
  <si>
    <t>ESQUADRIAS</t>
  </si>
  <si>
    <t>INSTALAÇÕES ELÉTRICAS</t>
  </si>
  <si>
    <t>PINTURA</t>
  </si>
  <si>
    <t>Chapisco aplicado em alvenarias e estruturas de concreto, com colher de pedreiro, argamassa traço 1:3 de cimento e areia, preparo manual</t>
  </si>
  <si>
    <t>Pintura acrílica com tinta tipo "Sherwin Williams Nova Cor Piso", "Coral" ou similar, duas (2) demãos, sobre superfícies com argamassa ou concreto, incluindo lixamento da superfície caso necessário</t>
  </si>
  <si>
    <t>ED-9904</t>
  </si>
  <si>
    <t>ED-9903</t>
  </si>
  <si>
    <t>Emboço, para recebimento de cerâmica, em argamassa traço 1:2:8, preparo manual, aplicado manualmente em faces internas de paredes, para ambiente com área menor que 5m2, espessura de 20mm, com execução de taliscas</t>
  </si>
  <si>
    <t>H</t>
  </si>
  <si>
    <t>ESTRUTURAS DE CONCRETO</t>
  </si>
  <si>
    <t>MOBILIZAÇÃO, DESMOBILIZAÇÃO</t>
  </si>
  <si>
    <t>UN</t>
  </si>
  <si>
    <t>M</t>
  </si>
  <si>
    <t>Revestimento com azulejo branco (20x20cm), junta a prumo, assentamento com argamassa industrializada, inclusive rejuntamento</t>
  </si>
  <si>
    <t>Custo unitário mínimo</t>
  </si>
  <si>
    <t>M2</t>
  </si>
  <si>
    <t>M3</t>
  </si>
  <si>
    <t>VB</t>
  </si>
  <si>
    <t>Fonte</t>
  </si>
  <si>
    <t>ADMINISTRAÇÃO LOCAL</t>
  </si>
  <si>
    <t>Engenheiro/Arquiteto Junior</t>
  </si>
  <si>
    <t>ED-21776</t>
  </si>
  <si>
    <t>MÊS</t>
  </si>
  <si>
    <t>Mobilização e desmobilização de obra - para obras até o valor de R$1.000.000,00 - 0,5% do custo direto da obra</t>
  </si>
  <si>
    <t>TOTAL - H</t>
  </si>
  <si>
    <t>Cozinha</t>
  </si>
  <si>
    <t xml:space="preserve">Engenheiro </t>
  </si>
  <si>
    <t>Encarregado geral de obra</t>
  </si>
  <si>
    <t xml:space="preserve">Placa de identificação </t>
  </si>
  <si>
    <t>Mobilização</t>
  </si>
  <si>
    <t>Empolamento</t>
  </si>
  <si>
    <t>Setor requisitante: Secretaria Municipal de Desenvolvimento Econômico e Social</t>
  </si>
  <si>
    <t>BDI</t>
  </si>
  <si>
    <t>Conforme legislação tributária municipal, definir estimativa de percentual da base de cálculo para o ISS:</t>
  </si>
  <si>
    <t>Sobre a base de cálculo, definir a respectiva alíquota do ISS (entre 2% e 5%):</t>
  </si>
  <si>
    <t>BDI 1</t>
  </si>
  <si>
    <t>TIPO DE OBRA</t>
  </si>
  <si>
    <t>Contrução e Reforma de Edifícios</t>
  </si>
  <si>
    <t>Itens</t>
  </si>
  <si>
    <t>Siglas</t>
  </si>
  <si>
    <t>% Adotado</t>
  </si>
  <si>
    <t>AC</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</si>
  <si>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</si>
  <si>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</si>
  <si>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</si>
  <si>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</si>
  <si>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</si>
  <si>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</si>
  <si>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</si>
  <si>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</si>
  <si>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</si>
  <si>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</si>
  <si>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</si>
  <si>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</si>
  <si>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</si>
  <si>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</si>
  <si>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</si>
  <si>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 xml:space="preserve">Execução de pilar em concreto estrutural usinado, Fck= 25 MPa, inclusive fornecimento, lançamento e adensamento e acabamento, corte, dobre e montagem de armação em aço CA-50/60, forma e desforma de tábua e sarrafo com aproveitamento de (5x), inclusive escoramento.  </t>
  </si>
  <si>
    <t>Execução de fundação tipo sapata ou tubulão, inclusive corte, dobra e montagem de aço CA-50/60, fornecimento, lançamento e adensamento de concreto estrutural usinado, Fck= 25MPa, escavação manual com profundidade até 3,00 metros, reaterro e compactação manual</t>
  </si>
  <si>
    <t xml:space="preserve">Execução de viga baldrame, inclusive corte, dobra e montagem de aço CA-50/60, fornecimento, lançamento e adensamento de concreto estrutural usinado, Fck= 25MPa, escavação manual com profundidade até 1,50 metros, e apiloamento de fundo de vala </t>
  </si>
  <si>
    <t>Laje pré-moldada, a revestir, inclusive capeamento e = 4 cm, sc = 300 kg/m2, l = 5,00 m</t>
  </si>
  <si>
    <t xml:space="preserve">Fornecimento de concreto estrutural, usinado bombeado, com Fck 25 MPa, inclusive lançamento, adensamento e acabamento - espessura de até 15cm </t>
  </si>
  <si>
    <t>ED-50360</t>
  </si>
  <si>
    <t>Ajudante de armador com encargos complementares</t>
  </si>
  <si>
    <t>ED-50375</t>
  </si>
  <si>
    <t>Armador com encargos complementares</t>
  </si>
  <si>
    <t>ED-19634</t>
  </si>
  <si>
    <t>Escoramento metálico para laje e viga em concreto armado, tipo "b", altura de (311 até 450)cm, inclusive descarga, montagem, desmontagem e carga</t>
  </si>
  <si>
    <t>Corte, dobra e montagem de aço ca-50/60</t>
  </si>
  <si>
    <t>KG</t>
  </si>
  <si>
    <t>Fornecimento de concreto estrutural, usinado bombeado, com Fck 25 MPa, inclusive lançamento, adensamento e acabamento</t>
  </si>
  <si>
    <t>ED-8471</t>
  </si>
  <si>
    <t>Forma e desforma de tábua e sarrafo, reaproveitamento (5x), inclusive escoramento</t>
  </si>
  <si>
    <t>Comp - 001</t>
  </si>
  <si>
    <t>Comp - 002</t>
  </si>
  <si>
    <t>Comp - 003</t>
  </si>
  <si>
    <t>Escavação manual de vala com profundidade até 3,00m, em solos de 1ª categoria</t>
  </si>
  <si>
    <t>RO-40234</t>
  </si>
  <si>
    <t>Reaterro e compactação manual de vala</t>
  </si>
  <si>
    <t>Comp - 004</t>
  </si>
  <si>
    <t>RO-40239</t>
  </si>
  <si>
    <t xml:space="preserve">Apiloamento de fundo de vala </t>
  </si>
  <si>
    <t>Lastro de concreto magro, inclusive transporte, lançamento e adensamento</t>
  </si>
  <si>
    <t>Alvenaria de bloco de concreto cheio sem armação, em concreto com Fck de 20MPa, esp. 14cm, para revestimento, inclusive argamassa para assentamento</t>
  </si>
  <si>
    <t xml:space="preserve">REVESTIMENTOS </t>
  </si>
  <si>
    <t xml:space="preserve">Alvenaria estrutural com bloco de concreto, esp. 14cm (Fbk 4,5Mpa), com acabamento aparente, inclusive argamassa para assentamento </t>
  </si>
  <si>
    <t xml:space="preserve">Verga em concreto estrutural para vãos de até 150cm, preparado em obra com betoneira, controle "A", com Fck 20Mpa, moldado in loco, inclusive armação </t>
  </si>
  <si>
    <t xml:space="preserve">Contraverga em concreto estrutural para vãos de até 150cm, preparado em obra com betoneira, controle "A", com Fck 20Mpa, moldado in loco, inclusive armação </t>
  </si>
  <si>
    <t>87878</t>
  </si>
  <si>
    <t>Reboco com argamassa, traço 1:2:8 (cimento cal e areia), esp. 20mm, aplicação manual, preparo mecânico</t>
  </si>
  <si>
    <t>87528</t>
  </si>
  <si>
    <t>Piso cimento natado com argamassa, traço 1:3 (cimento e areia), esp. 20mm, acabamento queimado, sem junta de dilatação</t>
  </si>
  <si>
    <t>Contrapiso desempenado com argamassa, traço 1:3 (cimento e areia), esp. 30mm</t>
  </si>
  <si>
    <t>Sóculo com enchimento em tijolos maciços, altura de 10cm à 12cm, inclusive acabamento final em argamassa, esp. 20mm, aplicação manual</t>
  </si>
  <si>
    <t xml:space="preserve">COBERTURA </t>
  </si>
  <si>
    <t>Pingadeira com dimensão (20x5)cm, moldado in loco em concreto não estrutural, preparado em obra betoneira, com fck 15Mpa, inclusive lançamento, adensamento, acabamento e armação</t>
  </si>
  <si>
    <t>Comp - 005</t>
  </si>
  <si>
    <t>92602</t>
  </si>
  <si>
    <t>Fabricação e instalação de tesoura inteira em aço, vão de 3m, para telha ondulada de fibrocimento, metálica, plástica ou termoacústica, incluso içamento</t>
  </si>
  <si>
    <t>Cobertura em telha metálica galvanizada trapezoidal, dupla com tratamento anti-chama</t>
  </si>
  <si>
    <t>Fornecimento e assentamento de janela de alumínio, linha suprema, acabamento anodizado, tipo maxim-ar com contramarco, inclusive fornecimento de vidro liso de 4mm, ferragens e acessórios</t>
  </si>
  <si>
    <t>Fornecimento e assentamento de porta em alumínio, tipo veneziana, de abrir, acabamento anodizado natural, inclusive fechadura e marco</t>
  </si>
  <si>
    <t>ED-7576</t>
  </si>
  <si>
    <t>88485</t>
  </si>
  <si>
    <t xml:space="preserve">Aplicação manual de fundo selador acrílico em paredes, uma demão </t>
  </si>
  <si>
    <t xml:space="preserve">9.1 </t>
  </si>
  <si>
    <t>9.2</t>
  </si>
  <si>
    <t>9.3</t>
  </si>
  <si>
    <t>Pintura a base de resina de silicone em concreto ou alvenaria aparente, duas (2) demãos</t>
  </si>
  <si>
    <t>ED-50392</t>
  </si>
  <si>
    <t>SETOP
(JUN/2022)</t>
  </si>
  <si>
    <t>ED-50152</t>
  </si>
  <si>
    <t>CO-27348</t>
  </si>
  <si>
    <t>Encarregado geral de obras com encargos complementares</t>
  </si>
  <si>
    <t>Viga de 0,21 a 0,35 m de largura em concreto 20 MPa, aparente, armação, forma plastificada, escoramento e desforma</t>
  </si>
  <si>
    <t>ED-50850</t>
  </si>
  <si>
    <t>ED-49812</t>
  </si>
  <si>
    <t>ED-48219</t>
  </si>
  <si>
    <t>ED-48201</t>
  </si>
  <si>
    <t>ED-50568</t>
  </si>
  <si>
    <t>ED-50552</t>
  </si>
  <si>
    <t>ED-50621</t>
  </si>
  <si>
    <t>ED-50517</t>
  </si>
  <si>
    <t>SINAPI
(JUL/2022)</t>
  </si>
  <si>
    <t>ED-50761</t>
  </si>
  <si>
    <t>ED-50717</t>
  </si>
  <si>
    <t>ED-50964</t>
  </si>
  <si>
    <t>ED-48430</t>
  </si>
  <si>
    <t>ED-48332</t>
  </si>
  <si>
    <t>Calha em chapa galvanizada, esp. 0,5mm (GSG-26), com desenvolvimento de 40cm, inclusive içamento manual</t>
  </si>
  <si>
    <t>ED-50662</t>
  </si>
  <si>
    <t>ED-50451</t>
  </si>
  <si>
    <t>ED-50525</t>
  </si>
  <si>
    <t>10.1</t>
  </si>
  <si>
    <t>10.2</t>
  </si>
  <si>
    <t>10.3</t>
  </si>
  <si>
    <t>10.4</t>
  </si>
  <si>
    <t>10.5</t>
  </si>
  <si>
    <t>10.6</t>
  </si>
  <si>
    <t>10.7</t>
  </si>
  <si>
    <t>10.8</t>
  </si>
  <si>
    <t>10.9</t>
  </si>
  <si>
    <t>10.10</t>
  </si>
  <si>
    <t>10.11</t>
  </si>
  <si>
    <t>10.12</t>
  </si>
  <si>
    <t>ED-48951</t>
  </si>
  <si>
    <t>ED-49187</t>
  </si>
  <si>
    <t>ED-17905</t>
  </si>
  <si>
    <t>Comp - 006</t>
  </si>
  <si>
    <t>001.1</t>
  </si>
  <si>
    <t>001.2</t>
  </si>
  <si>
    <t>001.3</t>
  </si>
  <si>
    <t>001.4</t>
  </si>
  <si>
    <t>001.5</t>
  </si>
  <si>
    <t>001.6</t>
  </si>
  <si>
    <t>002.2</t>
  </si>
  <si>
    <t>002.3</t>
  </si>
  <si>
    <t>002.4</t>
  </si>
  <si>
    <t>003.1</t>
  </si>
  <si>
    <t>003.3</t>
  </si>
  <si>
    <t>003.2</t>
  </si>
  <si>
    <t>003.4</t>
  </si>
  <si>
    <t>004.1</t>
  </si>
  <si>
    <t>004.3</t>
  </si>
  <si>
    <t>004.2</t>
  </si>
  <si>
    <t>004.4</t>
  </si>
  <si>
    <t>005.1</t>
  </si>
  <si>
    <t>005.2</t>
  </si>
  <si>
    <t>005.3</t>
  </si>
  <si>
    <t>005.4</t>
  </si>
  <si>
    <t>Cabo de cobre flexível, classe 5, isolamento tipo LSHF/ATOX, não halogenado, antichama termoplástico, unipolar, seção 2,5mm², 70ºC, 450/750V</t>
  </si>
  <si>
    <t>Caixa de ligação/passagem em pvc rígido para eletroduto, dimensões 4"x2", embutida em alvenaria - fornecimento e instalação</t>
  </si>
  <si>
    <t>ED-49308</t>
  </si>
  <si>
    <t>005.5</t>
  </si>
  <si>
    <t>ED-50704</t>
  </si>
  <si>
    <t>Enchimento de rasgo em alvenaria/concreto com argamassa, diâmetro de 15mm a 25mm (1/2" a 1"), inclsuive argamassa, traço 1:2:8 (cimento, cal e areia), preparo mecânico</t>
  </si>
  <si>
    <t>ED-15749</t>
  </si>
  <si>
    <t>Conjunto de uma (1) tomada padrão, três (3) polos, corrente 20A, tensão 250V, (2P+T/20A-250V), com placa 4"x2", de um (1) posto, inclusive fornecimento, instalação, suporte, módulo e placa</t>
  </si>
  <si>
    <t>Ponto de embutir para um (1) interruptor simples (10A-250V), com placa 4"x2" de um (1) posto, com eletroduto fexível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t>
  </si>
  <si>
    <t>ED-50227</t>
  </si>
  <si>
    <t>ED-50232</t>
  </si>
  <si>
    <t>Ponto de embutir para uma (1) tomada padrão, três (3) polos (2P+T/10A-250V), com placa 4"x2" de um (1) posto, com eletroduto de pvc rígido roscável, DN 20mm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</si>
  <si>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Ponto de embutir para uma (1) tomada padrão, três (3) polos (2P+T/20A-250V), com placa 4"x2" de um (1) posto, com eletroduto de pvc rígido roscável, DN 20mm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</si>
  <si>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Eletroduto flexível corrugado, PVC, anti-chama, DN 20mm (1/2"), aplicado em alvenaria</t>
  </si>
  <si>
    <t>ED-49499</t>
  </si>
  <si>
    <t>Quadro de distribuição para 12 módulos com barramento e chave</t>
  </si>
  <si>
    <t>Disjuntor monopolar din, corrente nominal de 16A - Fornecimento e instalação</t>
  </si>
  <si>
    <t>Disjuntor monopolar din, corrente nominal de 20A - Fornecimento e instalação</t>
  </si>
  <si>
    <t>93654</t>
  </si>
  <si>
    <t>93655</t>
  </si>
  <si>
    <t>Disjuntor bipolar tipo din, corrente nominal de 20A - Fornecimento e instalação</t>
  </si>
  <si>
    <t>Disjuntor bipolar tipo din, corrente nominal de 32A - Fornecimento e instalação</t>
  </si>
  <si>
    <t>93662</t>
  </si>
  <si>
    <t>93664</t>
  </si>
  <si>
    <t>Ponto de embutir para uma (1) luminária, com eletroduto de PVC rígido roscável, DN 20mm (3/4"), embutido na laje e cabo de cobre flexível, classe 5, isolamento tipo lshf/atox, não halogenado, seção 1,5mm² (70}C-150//750V), com distância de até cinco (5) metros do ponto de derivação, exclusive lumiária, inclusive caixa de ligação octagonal, suporte e fixação do eletroduto</t>
  </si>
  <si>
    <t>ED-50228</t>
  </si>
  <si>
    <t xml:space="preserve">Luminária tipo plafon em plástico, de sobrepor com 1 lâmpada fluorescente de 15W, sem reator, fornecimento e instalação </t>
  </si>
  <si>
    <t>97589</t>
  </si>
  <si>
    <t>Luminária arandela tipo tartaruga, para uma (1) lâmpada fluorescente compacta 20W, fornecimento e instalação, inclusive base e lâmpada</t>
  </si>
  <si>
    <t>ED-49403</t>
  </si>
  <si>
    <t>006.1</t>
  </si>
  <si>
    <t>006.2</t>
  </si>
  <si>
    <t>006.3</t>
  </si>
  <si>
    <t>Protetor clamper slim DPS 275V 15KA - Fornecimento e instalação</t>
  </si>
  <si>
    <t xml:space="preserve">Protetor clamper slim DPS 275V 15KA </t>
  </si>
  <si>
    <t>19.290.782/0001-79</t>
  </si>
  <si>
    <t>Depósito Loanda - Fermac</t>
  </si>
  <si>
    <t>31 38611536</t>
  </si>
  <si>
    <t>34.901.177/0001-80</t>
  </si>
  <si>
    <t>Eletro Souza</t>
  </si>
  <si>
    <t>31 971428182</t>
  </si>
  <si>
    <t>Cotta Materiais de Construção</t>
  </si>
  <si>
    <t>Maria Luiza</t>
  </si>
  <si>
    <t>Cotação</t>
  </si>
  <si>
    <t>Ajudante de eletricista com encargos complementares</t>
  </si>
  <si>
    <t>Eletricista com encargos complementares</t>
  </si>
  <si>
    <t>ED-49281</t>
  </si>
  <si>
    <t>ED-50362</t>
  </si>
  <si>
    <t>ED-50373</t>
  </si>
  <si>
    <t>ED-50261</t>
  </si>
  <si>
    <t>ED-49805</t>
  </si>
  <si>
    <t>ED-48298</t>
  </si>
  <si>
    <t>ED-51108</t>
  </si>
  <si>
    <t>Escavação manual de valas com profundidade menor ou igual a 1,50 metros</t>
  </si>
  <si>
    <t>ED-51107</t>
  </si>
  <si>
    <t>SERVIÇOS DIVERSOS</t>
  </si>
  <si>
    <t>ED-48343</t>
  </si>
  <si>
    <t>Bancada em granito cinza andorinha, E= 3cm, apoiada em console de metalom 20x30mm</t>
  </si>
  <si>
    <t>ED-48347</t>
  </si>
  <si>
    <t>Rodobancada/frontão para bancada em granito, cor cinza andorinha, esp. 2cm, altura de 7cm, inclusive rejuntamento em massa plástica na cor da pedra</t>
  </si>
  <si>
    <t>ED-50692</t>
  </si>
  <si>
    <t>Prateleira em granito cinza andorinha E= 2cm, apoiada em console metalon 20x30mm</t>
  </si>
  <si>
    <t>Cuba em aço inoxidável de embutir, AISI 301, aplicação para pia (560x330x115mm), número 2, assentamento em bancada, inclusive válvula de escoamento de metal com acabamento cromado, fornecimento e instalação</t>
  </si>
  <si>
    <t>12.1</t>
  </si>
  <si>
    <t>12.2</t>
  </si>
  <si>
    <t>12.3</t>
  </si>
  <si>
    <t>12.4</t>
  </si>
  <si>
    <t>INSTALAÇÕES HIDROSANITÁRIA</t>
  </si>
  <si>
    <t>ED-50324</t>
  </si>
  <si>
    <t>Torneira metálica para pia, bica móvel, abertura 1/4 de volta, acabamento cromado, com arejador, aplicação de mesa, inclusive engate flexível metálico, fornecimento e instalação</t>
  </si>
  <si>
    <t>ED-50278</t>
  </si>
  <si>
    <t>12.5</t>
  </si>
  <si>
    <t>Registro de gaveta, tipo base, roscável 3/4" (para tubo soldável ou ppr DN25mm/CPVC DN 22mm), inclusive acabamento (padrão médio) e canopla cromados</t>
  </si>
  <si>
    <t>ED-49989</t>
  </si>
  <si>
    <t>11.1</t>
  </si>
  <si>
    <t>11.2</t>
  </si>
  <si>
    <t>11.3</t>
  </si>
  <si>
    <t>11.4</t>
  </si>
  <si>
    <t>11.5</t>
  </si>
  <si>
    <t>11.6</t>
  </si>
  <si>
    <t>ED-50222</t>
  </si>
  <si>
    <t>Ponto de embutir para água fria em tubo PVC rígido roscável, DN 1/2" (20mm), embutido na alvenaria com distância de até cinco (5) metros da tomada de água, inclusive conexões e fixação do tubo com enchimento do rasgo na alvenaria/concreto com argamassa</t>
  </si>
  <si>
    <t>Comp - 007</t>
  </si>
  <si>
    <t>007.1</t>
  </si>
  <si>
    <t>007.2</t>
  </si>
  <si>
    <t>007.3</t>
  </si>
  <si>
    <t>Rasgo em alvenaria para passagem de eletroduto/tubulação, diâmetros de 15mm a 25mm (1/2" a 1"), exclusive enchimento</t>
  </si>
  <si>
    <t>ED-50707</t>
  </si>
  <si>
    <t>ED-50079</t>
  </si>
  <si>
    <t>Fornecimento e assentamento de tubo PVC rígido roscável, água fria, DN 3/4" (25mm), inclusive conexões</t>
  </si>
  <si>
    <t>Ralo sifonado PVC cilindrico 100x70x40 mm com grelha redonda</t>
  </si>
  <si>
    <t>ED-49956</t>
  </si>
  <si>
    <t>Caixa sifonada em PVC com tampa cega 250x172x50mm</t>
  </si>
  <si>
    <t>ED-50012</t>
  </si>
  <si>
    <t>Ponto de embutir para esgoto em tubo de PVC rígido, PVB-série normal, DN 50mm (2"), embutido em piso com distância de até cinco (5) metros do ramal de esgoto, exclusive escavação, inclusive conexões e fixação do tubo de enchimento do rasgo no concreto com argamassa</t>
  </si>
  <si>
    <t>ED-50224</t>
  </si>
  <si>
    <t>ED-50028</t>
  </si>
  <si>
    <t>Fornecimento e assentamento de tubo de PVC rígido esgoto, PVB - série reforçado, DN 75mm (3"), inclusive conexões</t>
  </si>
  <si>
    <t>11.7</t>
  </si>
  <si>
    <t>Fornecimento e assentamento de tubo de PVC rígido, drenagem/pluvial, PVB - série normal, DN 100mm (4"), inclusive conexões</t>
  </si>
  <si>
    <t>ED-48669</t>
  </si>
  <si>
    <t>Piso da cozinha</t>
  </si>
  <si>
    <t>Contrapiso da cozinha</t>
  </si>
  <si>
    <t>Resina para o piso da cozinha</t>
  </si>
  <si>
    <t>ED-51002</t>
  </si>
  <si>
    <t>Soleira de granito cinza andorinha E= 2cm</t>
  </si>
  <si>
    <t>Soleira porta da cozinha</t>
  </si>
  <si>
    <t xml:space="preserve">Paredes internas </t>
  </si>
  <si>
    <t>Parede 1</t>
  </si>
  <si>
    <t>Parede 2</t>
  </si>
  <si>
    <t>Parede 3</t>
  </si>
  <si>
    <t>Parede 4</t>
  </si>
  <si>
    <t>Paredes externas</t>
  </si>
  <si>
    <t>Porta</t>
  </si>
  <si>
    <t>Janelas</t>
  </si>
  <si>
    <t>Telha metálica</t>
  </si>
  <si>
    <t>Tesoura para telhado</t>
  </si>
  <si>
    <t>Pingadeira em volta da cozinha</t>
  </si>
  <si>
    <t>Calha embutida</t>
  </si>
  <si>
    <t>Instalação conforme Projeto Elétrico</t>
  </si>
  <si>
    <t>Instalação conforme Projeto Hidrosanitário</t>
  </si>
  <si>
    <t>Sóculo de baixo da bancada com pia</t>
  </si>
  <si>
    <t xml:space="preserve">Sóculo de baixo da bancada </t>
  </si>
  <si>
    <t>Bancada com pia parede 3</t>
  </si>
  <si>
    <t>Bancada parede 4</t>
  </si>
  <si>
    <t>Rodobancada com pia parede 3</t>
  </si>
  <si>
    <t>Rodobancada parede 4</t>
  </si>
  <si>
    <t>Prateleira em baixo da pia parede 3</t>
  </si>
  <si>
    <t>Prateleira em baixo da pia parede 4</t>
  </si>
  <si>
    <t>Cuba</t>
  </si>
  <si>
    <t>Torneira</t>
  </si>
  <si>
    <t>Quantidade
(horas/dia)</t>
  </si>
  <si>
    <t>Quantidade
(dia)</t>
  </si>
  <si>
    <t>Quantidade
(mês)</t>
  </si>
  <si>
    <t xml:space="preserve">Área </t>
  </si>
  <si>
    <t>Estrutura da cozinha</t>
  </si>
  <si>
    <t>V1</t>
  </si>
  <si>
    <t>V2</t>
  </si>
  <si>
    <t>V3</t>
  </si>
  <si>
    <t>V4</t>
  </si>
  <si>
    <t>Alvenaria - acréscimo Parede &gt; Laje (despensa)</t>
  </si>
  <si>
    <t xml:space="preserve">Alvenaria - acréscimo Parede &gt; Laje </t>
  </si>
  <si>
    <t xml:space="preserve">Vidro temperado incolor, esp. 10mm, inclusive fixação e vedação com guarnição/gaxeta de borracha neoprene, fornecimento e instalação </t>
  </si>
  <si>
    <t>ED-51160</t>
  </si>
  <si>
    <t>ED-21973</t>
  </si>
  <si>
    <t>Comp - 008</t>
  </si>
  <si>
    <t>008.2</t>
  </si>
  <si>
    <t>008.3</t>
  </si>
  <si>
    <t>12.6</t>
  </si>
  <si>
    <t xml:space="preserve">Cobertura </t>
  </si>
  <si>
    <t>008.4</t>
  </si>
  <si>
    <t>ED-7830</t>
  </si>
  <si>
    <t>ED-50367</t>
  </si>
  <si>
    <t>Serralheiro com encargos complementares</t>
  </si>
  <si>
    <t>Servente com encargos complementares</t>
  </si>
  <si>
    <t>Tubo em metalon galvanizado (formato: retangular/ seção: 30x30mm/ espessura: 1,20mm/ massa linear: 1,09kg/3)</t>
  </si>
  <si>
    <t>ED-50908</t>
  </si>
  <si>
    <t>12.7</t>
  </si>
  <si>
    <t xml:space="preserve">Estrutura para cobertura </t>
  </si>
  <si>
    <t>Estrutura em perfil de metalon seção quadrada, para fixação de vidro temperado incolor, fornecimento e instalação</t>
  </si>
  <si>
    <t xml:space="preserve">                                                                                                                                                                                                                                                                                                                                                          </t>
  </si>
  <si>
    <t>ED-50730</t>
  </si>
  <si>
    <t>Chapisco com argamassa, traço 1:2:3 (cimento, areia e pedrisco), aplicado com colher, esp. 5mm, preparo mecânico</t>
  </si>
  <si>
    <t xml:space="preserve">Pintura com verniz acrílico (liquibrilho) em alvenaria ou concreto, duas (2) demãos, inclusive preparação da superfície com lixamento </t>
  </si>
  <si>
    <t>Construção de nova cozinha na Fazenda da Vargem em Nova Era/MG</t>
  </si>
  <si>
    <t>15 DIAS</t>
  </si>
  <si>
    <t>30 DIAS</t>
  </si>
  <si>
    <t>45 DIAS</t>
  </si>
  <si>
    <t>60 DIAS</t>
  </si>
  <si>
    <t>75 DIAS</t>
  </si>
  <si>
    <t>90 DIAS</t>
  </si>
  <si>
    <t>105 DIAS</t>
  </si>
  <si>
    <t>Execução de laje pré-moldada, sc = 300 Kg/m², para vão até 4 metros, inclusive capeamento em concreto não estrutural esp = 4cm, armadura de distribuição em tela soldada Ø6,3mm malha 15x15cm, corte, dobra e montagem de armadura negativa em aço CA - 50, fornecimento e lançamento, adensamento e acabamento de concreto estrutural, usinado, bombeado, Fck = 25MPa com espessura de até 15cm e escoramento metálico com altura de até 4,50 metros, inclusive fornecimento, montagem, desmontagem e carga.</t>
  </si>
  <si>
    <t>SIN-92769</t>
  </si>
  <si>
    <t>Armação de laje de estrutura cinvencional de concreto armado utilizando o aço CA-50 de 6,3mm - montagem</t>
  </si>
  <si>
    <t>ANEXO IX - OBRA POR EXECUÇÃO INDIRETA</t>
  </si>
  <si>
    <t>ANEXO X - OBRA POR EXECUÇÃO INDIRETA</t>
  </si>
  <si>
    <t>ANEXO XII - OBRA DE EXECUÇÃO INDIRETA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</si>
</sst>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R$&quot;\ * #,##0.00_-;\-&quot;R$&quot;\ * #,##0.00_-;_-&quot;R$&quot;\ * &quot;-&quot;??_-;_-@_-"/>
    <numFmt numFmtId="43" formatCode="_-* #,##0.00_-;\-* #,##0.00_-;_-* &quot;-&quot;??_-;_-@_-"/>
    <numFmt numFmtId="164" formatCode="&quot;R$&quot;\ #,##0.00"/>
    <numFmt numFmtId="165" formatCode="0.00\ &quot;%&quot;"/>
    <numFmt numFmtId="166" formatCode="_(* #,##0.00_);_(* \(#,##0.00\);_(* &quot;-&quot;??_);_(@_)"/>
    <numFmt numFmtId="167" formatCode="00"/>
    <numFmt numFmtId="168" formatCode="0.0000000"/>
    <numFmt numFmtId="169" formatCode="_(&quot;R$ &quot;* #,##0.00_);_(&quot;R$ &quot;* \(#,##0.00\);_(&quot;R$ &quot;* &quot;-&quot;??_);_(@_)"/>
    <numFmt numFmtId="170" formatCode="#,##0.00;#,##0.00;&quot;-&quot;_-;_-@_-"/>
    <numFmt numFmtId="171" formatCode="_(* #,##0_);_(* \(#,##0\);_(* &quot;-&quot;??_);_(@_)"/>
  </numFmts>
  <fonts count="24" x14ac:knownFonts="1">
    <font>
      <sz val="11"/>
      <color theme="1"/>
      <name val="Calibri"/>
      <family val="2"/>
      <scheme val="minor"/>
    </font>
    <font>
      <sz val="11"/>
      <color theme="1"/>
      <name val="Calibri"/>
      <family val="2"/>
      <scheme val="minor"/>
    </font>
    <font>
      <b/>
      <sz val="14"/>
      <name val="Arial"/>
      <family val="2"/>
    </font>
    <font>
      <b/>
      <sz val="11"/>
      <name val="Arial"/>
      <family val="2"/>
    </font>
    <font>
      <sz val="10"/>
      <name val="Arial"/>
      <family val="2"/>
    </font>
    <font>
      <sz val="10.5"/>
      <name val="Arial"/>
      <family val="2"/>
    </font>
    <font>
      <b/>
      <sz val="10.5"/>
      <name val="Arial"/>
      <family val="2"/>
    </font>
    <font>
      <b/>
      <sz val="10"/>
      <name val="Arial"/>
      <family val="2"/>
    </font>
    <font>
      <sz val="11"/>
      <name val="Arial"/>
      <family val="2"/>
    </font>
    <font>
      <sz val="8"/>
      <name val="Arial"/>
      <family val="2"/>
    </font>
    <font>
      <sz val="9"/>
      <name val="Arial"/>
      <family val="2"/>
    </font>
    <font>
      <sz val="11"/>
      <name val="Calibri"/>
      <family val="2"/>
      <scheme val="minor"/>
    </font>
    <font>
      <sz val="11"/>
      <color rgb="FFFF0000"/>
      <name val="Arial"/>
      <family val="2"/>
    </font>
    <font>
      <b/>
      <sz val="10"/>
      <name val="Calibri"/>
      <family val="2"/>
      <scheme val="minor"/>
    </font>
    <font>
      <b/>
      <sz val="10"/>
      <color theme="1"/>
      <name val="Arial"/>
      <family val="2"/>
    </font>
    <font>
      <sz val="8"/>
      <name val="Calibri"/>
      <family val="2"/>
      <scheme val="minor"/>
    </font>
    <font>
      <sz val="9"/>
      <color indexed="81"/>
      <name val="Segoe UI"/>
      <family val="2"/>
    </font>
    <font>
      <b/>
      <sz val="9"/>
      <color indexed="81"/>
      <name val="Segoe UI"/>
      <family val="2"/>
    </font>
    <font>
      <b/>
      <sz val="11"/>
      <color theme="1"/>
      <name val="Calibri"/>
      <family val="2"/>
      <scheme val="minor"/>
    </font>
    <font>
      <sz val="10"/>
      <color indexed="8"/>
      <name val="Arial"/>
      <family val="2"/>
    </font>
    <font>
      <b/>
      <sz val="10"/>
      <color indexed="8"/>
      <name val="Arial"/>
      <family val="2"/>
    </font>
    <font>
      <sz val="10"/>
      <name val="Arial"/>
      <family val="2"/>
    </font>
    <font>
      <sz val="10"/>
      <color theme="1"/>
      <name val="Arial"/>
      <family val="2"/>
    </font>
    <font>
      <sz val="10"/>
      <color rgb="FFFF0000"/>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theme="0" tint="-0.499984740745262"/>
        <bgColor indexed="64"/>
      </patternFill>
    </fill>
    <fill>
      <patternFill patternType="solid">
        <fgColor theme="5" tint="0.79998168889431442"/>
        <bgColor indexed="65"/>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diagonalDown="1">
      <left/>
      <right/>
      <top style="thin">
        <color indexed="64"/>
      </top>
      <bottom/>
      <diagonal style="thin">
        <color indexed="64"/>
      </diagonal>
    </border>
    <border diagonalDown="1">
      <left/>
      <right/>
      <top/>
      <bottom/>
      <diagonal style="thin">
        <color indexed="64"/>
      </diagonal>
    </border>
    <border>
      <left style="thin">
        <color indexed="64"/>
      </left>
      <right/>
      <top/>
      <bottom/>
      <diagonal/>
    </border>
    <border diagonalDown="1">
      <left/>
      <right/>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s>
  <cellStyleXfs count="16">
    <xf numFmtId="0" fontId="0" fillId="0" borderId="0"/>
    <xf numFmtId="43" fontId="1" fillId="0" borderId="0" applyFont="0" applyFill="0" applyBorder="0" applyAlignment="0" applyProtection="0"/>
    <xf numFmtId="0" fontId="4" fillId="0" borderId="0"/>
    <xf numFmtId="166" fontId="4" fillId="0" borderId="0" applyFont="0" applyFill="0" applyBorder="0" applyAlignment="0" applyProtection="0"/>
    <xf numFmtId="0" fontId="1" fillId="7" borderId="0" applyNumberFormat="0" applyBorder="0" applyAlignment="0" applyProtection="0"/>
    <xf numFmtId="43" fontId="4"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0" fontId="2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cellStyleXfs>
  <cellXfs count="306">
    <xf numFmtId="0" fontId="0" fillId="0" borderId="0" xfId="0"/>
    <xf numFmtId="0" fontId="4" fillId="6" borderId="0" xfId="0" applyFont="1" applyFill="1" applyAlignment="1">
      <alignment horizontal="center" vertical="center"/>
    </xf>
    <xf numFmtId="0" fontId="4" fillId="6" borderId="0" xfId="0" applyFont="1" applyFill="1"/>
    <xf numFmtId="0" fontId="8" fillId="6" borderId="0" xfId="0" applyFont="1" applyFill="1"/>
    <xf numFmtId="164" fontId="7" fillId="3" borderId="1" xfId="0" applyNumberFormat="1" applyFont="1" applyFill="1" applyBorder="1" applyAlignment="1">
      <alignment horizontal="center" vertical="center" wrapText="1"/>
    </xf>
    <xf numFmtId="0" fontId="8" fillId="6" borderId="0" xfId="0" applyFont="1" applyFill="1" applyBorder="1"/>
    <xf numFmtId="14" fontId="4" fillId="0" borderId="1" xfId="0" applyNumberFormat="1" applyFont="1" applyFill="1" applyBorder="1" applyAlignment="1">
      <alignment horizontal="center" vertical="center"/>
    </xf>
    <xf numFmtId="164" fontId="4" fillId="6" borderId="0" xfId="0" applyNumberFormat="1" applyFont="1" applyFill="1" applyBorder="1" applyAlignment="1">
      <alignment horizontal="center" vertical="center"/>
    </xf>
    <xf numFmtId="2" fontId="4" fillId="6" borderId="0" xfId="0" applyNumberFormat="1" applyFont="1" applyFill="1"/>
    <xf numFmtId="164" fontId="4" fillId="6" borderId="0" xfId="0" applyNumberFormat="1" applyFont="1" applyFill="1"/>
    <xf numFmtId="2" fontId="8" fillId="6" borderId="0" xfId="0" applyNumberFormat="1" applyFont="1" applyFill="1"/>
    <xf numFmtId="164" fontId="8" fillId="6" borderId="0" xfId="0" applyNumberFormat="1" applyFont="1" applyFill="1"/>
    <xf numFmtId="164" fontId="4" fillId="6" borderId="0" xfId="0" applyNumberFormat="1" applyFont="1" applyFill="1" applyAlignment="1">
      <alignment horizontal="center" vertical="center"/>
    </xf>
    <xf numFmtId="2" fontId="4" fillId="3" borderId="1" xfId="0" applyNumberFormat="1" applyFont="1" applyFill="1" applyBorder="1" applyAlignment="1">
      <alignment horizontal="center" vertical="center"/>
    </xf>
    <xf numFmtId="164" fontId="7" fillId="3" borderId="1" xfId="0" applyNumberFormat="1" applyFont="1" applyFill="1" applyBorder="1" applyAlignment="1">
      <alignment horizontal="center" vertical="center"/>
    </xf>
    <xf numFmtId="0" fontId="4" fillId="6" borderId="0" xfId="0" applyFont="1" applyFill="1" applyBorder="1" applyAlignment="1">
      <alignment horizontal="center" vertical="center"/>
    </xf>
    <xf numFmtId="0" fontId="4" fillId="0"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4" borderId="1" xfId="0" applyFont="1" applyFill="1" applyBorder="1" applyAlignment="1">
      <alignment horizontal="center" vertical="center"/>
    </xf>
    <xf numFmtId="164"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167" fontId="8" fillId="6" borderId="0" xfId="0" applyNumberFormat="1" applyFont="1" applyFill="1" applyAlignment="1">
      <alignment horizontal="center" vertical="center"/>
    </xf>
    <xf numFmtId="2" fontId="7"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4" fontId="7" fillId="3" borderId="1" xfId="0" applyNumberFormat="1" applyFont="1" applyFill="1" applyBorder="1" applyAlignment="1">
      <alignment horizontal="center" vertical="center"/>
    </xf>
    <xf numFmtId="0" fontId="8" fillId="6" borderId="0" xfId="0" applyFont="1" applyFill="1"/>
    <xf numFmtId="2" fontId="7" fillId="3" borderId="1"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0" fontId="14" fillId="0" borderId="1" xfId="4"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6"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3" fillId="6" borderId="0" xfId="0" applyFont="1" applyFill="1" applyAlignment="1">
      <alignment horizontal="center" vertical="center" wrapText="1"/>
    </xf>
    <xf numFmtId="2" fontId="4" fillId="0" borderId="1" xfId="0" applyNumberFormat="1" applyFont="1" applyFill="1" applyBorder="1" applyAlignment="1">
      <alignment horizontal="center" vertical="center" wrapText="1"/>
    </xf>
    <xf numFmtId="2" fontId="14" fillId="0" borderId="1" xfId="4" applyNumberFormat="1" applyFont="1" applyFill="1" applyBorder="1" applyAlignment="1">
      <alignment horizontal="center" vertical="center" wrapText="1"/>
    </xf>
    <xf numFmtId="0" fontId="4" fillId="6" borderId="0" xfId="0" applyFont="1" applyFill="1" applyAlignment="1">
      <alignment horizontal="center" vertical="center" wrapText="1"/>
    </xf>
    <xf numFmtId="2" fontId="8" fillId="6" borderId="0" xfId="0" applyNumberFormat="1" applyFont="1" applyFill="1" applyAlignment="1">
      <alignment horizontal="center" vertical="center" wrapText="1"/>
    </xf>
    <xf numFmtId="0" fontId="0" fillId="6" borderId="0" xfId="0" applyFill="1"/>
    <xf numFmtId="49" fontId="19" fillId="4" borderId="1" xfId="2" applyNumberFormat="1" applyFont="1" applyFill="1" applyBorder="1" applyAlignment="1">
      <alignment horizontal="center" vertical="center" wrapText="1"/>
    </xf>
    <xf numFmtId="10" fontId="4" fillId="4" borderId="1" xfId="0" applyNumberFormat="1" applyFont="1" applyFill="1" applyBorder="1" applyAlignment="1">
      <alignment horizontal="center" vertical="center"/>
    </xf>
    <xf numFmtId="10" fontId="10" fillId="3" borderId="3" xfId="2" applyNumberFormat="1" applyFont="1" applyFill="1" applyBorder="1" applyAlignment="1">
      <alignment vertical="center" wrapText="1"/>
    </xf>
    <xf numFmtId="49" fontId="19" fillId="5" borderId="1" xfId="2"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xf>
    <xf numFmtId="10" fontId="10" fillId="3" borderId="4" xfId="2" applyNumberFormat="1" applyFont="1" applyFill="1" applyBorder="1" applyAlignment="1">
      <alignment vertical="center" wrapText="1"/>
    </xf>
    <xf numFmtId="49" fontId="20" fillId="4" borderId="1" xfId="2" applyNumberFormat="1" applyFont="1" applyFill="1" applyBorder="1" applyAlignment="1">
      <alignment horizontal="center" vertical="center" wrapText="1"/>
    </xf>
    <xf numFmtId="10" fontId="7" fillId="4" borderId="1" xfId="0" applyNumberFormat="1" applyFont="1" applyFill="1" applyBorder="1" applyAlignment="1">
      <alignment horizontal="center" vertical="center"/>
    </xf>
    <xf numFmtId="49" fontId="20" fillId="5" borderId="1" xfId="2" applyNumberFormat="1" applyFont="1" applyFill="1" applyBorder="1" applyAlignment="1">
      <alignment horizontal="center" vertical="center" wrapText="1"/>
    </xf>
    <xf numFmtId="10" fontId="10" fillId="3" borderId="6" xfId="2" applyNumberFormat="1" applyFont="1" applyFill="1" applyBorder="1" applyAlignment="1">
      <alignment vertical="center" wrapText="1"/>
    </xf>
    <xf numFmtId="4" fontId="0" fillId="6" borderId="0" xfId="0" applyNumberFormat="1" applyFill="1" applyAlignment="1">
      <alignment horizontal="center" vertical="center"/>
    </xf>
    <xf numFmtId="0" fontId="0" fillId="6" borderId="0" xfId="0" applyFill="1" applyAlignment="1">
      <alignment horizontal="center" vertical="center"/>
    </xf>
    <xf numFmtId="4" fontId="18" fillId="6" borderId="0" xfId="0" applyNumberFormat="1" applyFont="1" applyFill="1" applyAlignment="1">
      <alignment horizontal="center" vertical="center"/>
    </xf>
    <xf numFmtId="170" fontId="4" fillId="3" borderId="1" xfId="0" applyNumberFormat="1" applyFont="1" applyFill="1" applyBorder="1" applyAlignment="1">
      <alignment horizontal="center" vertical="center"/>
    </xf>
    <xf numFmtId="170" fontId="7" fillId="3"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4" fillId="4" borderId="1" xfId="0"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166" fontId="9" fillId="3" borderId="1" xfId="3" applyFont="1" applyFill="1" applyBorder="1" applyAlignment="1">
      <alignment horizontal="center" vertical="center" wrapText="1"/>
    </xf>
    <xf numFmtId="0" fontId="4" fillId="3"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xf>
    <xf numFmtId="168" fontId="4" fillId="3" borderId="1" xfId="0" applyNumberFormat="1" applyFont="1" applyFill="1" applyBorder="1" applyAlignment="1">
      <alignment horizontal="center" vertical="center"/>
    </xf>
    <xf numFmtId="0" fontId="8" fillId="6" borderId="0" xfId="0" applyFont="1" applyFill="1" applyAlignment="1">
      <alignment vertical="center"/>
    </xf>
    <xf numFmtId="10" fontId="10" fillId="3" borderId="18" xfId="2" applyNumberFormat="1" applyFont="1" applyFill="1" applyBorder="1" applyAlignment="1">
      <alignment vertical="center" wrapText="1"/>
    </xf>
    <xf numFmtId="10" fontId="10" fillId="3" borderId="19" xfId="2" applyNumberFormat="1" applyFont="1" applyFill="1" applyBorder="1" applyAlignment="1">
      <alignment vertical="center" wrapText="1"/>
    </xf>
    <xf numFmtId="10" fontId="10" fillId="3" borderId="20" xfId="2" applyNumberFormat="1" applyFont="1" applyFill="1" applyBorder="1" applyAlignment="1">
      <alignment vertical="center" wrapText="1"/>
    </xf>
    <xf numFmtId="49" fontId="19" fillId="4" borderId="17" xfId="2" applyNumberFormat="1" applyFont="1" applyFill="1" applyBorder="1" applyAlignment="1">
      <alignment horizontal="center" vertical="center" wrapText="1"/>
    </xf>
    <xf numFmtId="10" fontId="4" fillId="4" borderId="17" xfId="0" applyNumberFormat="1" applyFont="1" applyFill="1" applyBorder="1" applyAlignment="1">
      <alignment horizontal="center" vertical="center"/>
    </xf>
    <xf numFmtId="0" fontId="4" fillId="3" borderId="1" xfId="0" applyFont="1" applyFill="1" applyBorder="1" applyAlignment="1">
      <alignment horizontal="center" vertical="center"/>
    </xf>
    <xf numFmtId="171" fontId="7" fillId="2" borderId="1" xfId="8" applyNumberFormat="1" applyFont="1" applyFill="1" applyBorder="1" applyAlignment="1">
      <alignment horizontal="center" vertical="center" wrapText="1"/>
    </xf>
    <xf numFmtId="0" fontId="7" fillId="3" borderId="1" xfId="10" applyFont="1" applyFill="1" applyBorder="1" applyAlignment="1">
      <alignment horizontal="center" vertical="center" wrapText="1"/>
    </xf>
    <xf numFmtId="49" fontId="9" fillId="3" borderId="1" xfId="8" applyNumberFormat="1" applyFont="1" applyFill="1" applyBorder="1" applyAlignment="1">
      <alignment horizontal="center" vertical="center" wrapText="1"/>
    </xf>
    <xf numFmtId="0" fontId="7" fillId="2" borderId="1" xfId="8" applyNumberFormat="1" applyFont="1" applyFill="1" applyBorder="1" applyAlignment="1">
      <alignment horizontal="center" vertical="center"/>
    </xf>
    <xf numFmtId="0" fontId="4" fillId="3" borderId="1" xfId="8" applyNumberFormat="1" applyFont="1" applyFill="1" applyBorder="1" applyAlignment="1">
      <alignment horizontal="justify" vertical="center" wrapText="1"/>
    </xf>
    <xf numFmtId="49" fontId="9" fillId="3" borderId="1" xfId="8" applyNumberFormat="1" applyFont="1" applyFill="1" applyBorder="1" applyAlignment="1">
      <alignment horizontal="center" vertical="center" wrapText="1"/>
    </xf>
    <xf numFmtId="171" fontId="7" fillId="2" borderId="1" xfId="8" applyNumberFormat="1" applyFont="1" applyFill="1" applyBorder="1" applyAlignment="1">
      <alignment vertical="center" wrapText="1"/>
    </xf>
    <xf numFmtId="49" fontId="4" fillId="3" borderId="1" xfId="8" applyNumberFormat="1" applyFont="1" applyFill="1" applyBorder="1" applyAlignment="1">
      <alignment horizontal="center" vertical="center" wrapText="1"/>
    </xf>
    <xf numFmtId="43" fontId="9" fillId="3" borderId="1" xfId="8"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4" borderId="0" xfId="0" applyFont="1" applyFill="1" applyAlignment="1">
      <alignment horizontal="center" vertical="center" wrapText="1"/>
    </xf>
    <xf numFmtId="0" fontId="22" fillId="0" borderId="1" xfId="4" applyFont="1" applyFill="1" applyBorder="1" applyAlignment="1">
      <alignment horizontal="center" vertical="center" wrapText="1"/>
    </xf>
    <xf numFmtId="2" fontId="22" fillId="0" borderId="1" xfId="4"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3" borderId="1" xfId="0" applyFont="1" applyFill="1" applyBorder="1" applyAlignment="1">
      <alignment horizontal="center" vertical="center"/>
    </xf>
    <xf numFmtId="44" fontId="4" fillId="3" borderId="1" xfId="15" applyFont="1" applyFill="1" applyBorder="1" applyAlignment="1">
      <alignment horizontal="center" vertical="center"/>
    </xf>
    <xf numFmtId="44" fontId="4" fillId="3" borderId="1" xfId="15" applyFont="1" applyFill="1" applyBorder="1" applyAlignment="1">
      <alignment horizontal="left" vertical="center" wrapText="1"/>
    </xf>
    <xf numFmtId="2" fontId="4" fillId="3"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4" fontId="0" fillId="6" borderId="0" xfId="0" applyNumberFormat="1" applyFill="1"/>
    <xf numFmtId="10" fontId="0" fillId="6" borderId="0" xfId="0" applyNumberFormat="1" applyFill="1"/>
    <xf numFmtId="0" fontId="7" fillId="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2" fillId="6" borderId="0" xfId="0" applyFont="1" applyFill="1" applyBorder="1"/>
    <xf numFmtId="2" fontId="23" fillId="6" borderId="0" xfId="0" applyNumberFormat="1" applyFont="1" applyFill="1" applyBorder="1" applyAlignment="1">
      <alignment horizontal="center" vertical="center"/>
    </xf>
    <xf numFmtId="2" fontId="23" fillId="6" borderId="0" xfId="0" applyNumberFormat="1" applyFont="1" applyFill="1" applyAlignment="1">
      <alignment horizontal="center" vertical="center"/>
    </xf>
    <xf numFmtId="2" fontId="23" fillId="6" borderId="0" xfId="0" applyNumberFormat="1" applyFont="1" applyFill="1"/>
    <xf numFmtId="2" fontId="12" fillId="6" borderId="0" xfId="0" applyNumberFormat="1" applyFont="1" applyFill="1"/>
    <xf numFmtId="0" fontId="7" fillId="0" borderId="1" xfId="4" applyFont="1" applyFill="1" applyBorder="1" applyAlignment="1">
      <alignment horizontal="center" vertical="center" wrapText="1"/>
    </xf>
    <xf numFmtId="2" fontId="7" fillId="0" borderId="1" xfId="4" applyNumberFormat="1" applyFont="1" applyFill="1" applyBorder="1" applyAlignment="1">
      <alignment horizontal="center" vertical="center" wrapText="1"/>
    </xf>
    <xf numFmtId="0" fontId="4" fillId="0" borderId="1" xfId="4" applyFont="1" applyFill="1" applyBorder="1" applyAlignment="1">
      <alignment horizontal="center" vertical="center" wrapText="1"/>
    </xf>
    <xf numFmtId="0" fontId="7" fillId="0" borderId="16" xfId="0" applyFont="1" applyBorder="1" applyAlignment="1">
      <alignment horizontal="center" vertical="center" wrapText="1"/>
    </xf>
    <xf numFmtId="14" fontId="7" fillId="0" borderId="16" xfId="0" applyNumberFormat="1" applyFont="1" applyBorder="1" applyAlignment="1">
      <alignment horizontal="center" vertical="center" wrapText="1"/>
    </xf>
    <xf numFmtId="4" fontId="3" fillId="0" borderId="1" xfId="2" applyNumberFormat="1" applyFont="1" applyBorder="1" applyAlignment="1">
      <alignment horizontal="center" vertical="center" wrapText="1"/>
    </xf>
    <xf numFmtId="0" fontId="8" fillId="0" borderId="1" xfId="2" applyFont="1" applyBorder="1" applyAlignment="1">
      <alignment horizontal="center" vertical="center"/>
    </xf>
    <xf numFmtId="10" fontId="8" fillId="8" borderId="1" xfId="2" applyNumberFormat="1" applyFont="1" applyFill="1" applyBorder="1" applyAlignment="1" applyProtection="1">
      <alignment horizontal="center" vertical="center"/>
      <protection locked="0"/>
    </xf>
    <xf numFmtId="10" fontId="8" fillId="0" borderId="1" xfId="2" applyNumberFormat="1" applyFont="1" applyBorder="1" applyAlignment="1">
      <alignment horizontal="center" vertical="center"/>
    </xf>
    <xf numFmtId="0" fontId="8" fillId="0" borderId="1" xfId="2" applyFont="1" applyBorder="1" applyAlignment="1">
      <alignment horizontal="center" vertical="center" wrapText="1"/>
    </xf>
    <xf numFmtId="10" fontId="8" fillId="6" borderId="0" xfId="0" applyNumberFormat="1" applyFont="1" applyFill="1" applyAlignment="1">
      <alignment horizontal="center" vertical="center" wrapText="1"/>
    </xf>
    <xf numFmtId="10" fontId="3" fillId="10" borderId="1" xfId="2" applyNumberFormat="1" applyFont="1" applyFill="1" applyBorder="1" applyAlignment="1">
      <alignment horizontal="center" vertical="center"/>
    </xf>
    <xf numFmtId="0" fontId="4" fillId="6" borderId="0" xfId="0" applyFont="1" applyFill="1" applyAlignment="1">
      <alignment horizontal="left" vertical="center"/>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4" fillId="3" borderId="1" xfId="0" applyNumberFormat="1" applyFont="1" applyFill="1" applyBorder="1" applyAlignment="1">
      <alignment horizontal="justify"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2" applyFont="1" applyFill="1" applyBorder="1" applyAlignment="1">
      <alignment horizontal="right" vertical="center"/>
    </xf>
    <xf numFmtId="0" fontId="7" fillId="2" borderId="1" xfId="2" applyFont="1" applyFill="1" applyBorder="1" applyAlignment="1">
      <alignment horizontal="center" vertical="center"/>
    </xf>
    <xf numFmtId="0" fontId="7" fillId="0" borderId="1" xfId="0" applyFont="1" applyFill="1" applyBorder="1" applyAlignment="1">
      <alignment horizontal="center" vertical="center" wrapText="1"/>
    </xf>
    <xf numFmtId="164" fontId="7" fillId="3" borderId="16" xfId="0" applyNumberFormat="1" applyFont="1" applyFill="1" applyBorder="1" applyAlignment="1">
      <alignment horizontal="center" vertical="center"/>
    </xf>
    <xf numFmtId="44" fontId="4" fillId="6" borderId="0" xfId="0" applyNumberFormat="1" applyFont="1" applyFill="1"/>
    <xf numFmtId="0" fontId="3" fillId="0" borderId="1" xfId="2" applyFont="1" applyBorder="1" applyAlignment="1">
      <alignment horizontal="center" vertical="center"/>
    </xf>
    <xf numFmtId="0" fontId="8" fillId="10" borderId="1" xfId="2" applyFont="1" applyFill="1" applyBorder="1" applyAlignment="1">
      <alignment horizontal="center" vertical="center" wrapText="1"/>
    </xf>
    <xf numFmtId="0" fontId="7" fillId="3" borderId="12" xfId="0" applyFont="1" applyFill="1" applyBorder="1" applyAlignment="1">
      <alignment horizontal="center" vertical="center"/>
    </xf>
    <xf numFmtId="0" fontId="11" fillId="3" borderId="13" xfId="0" applyFont="1" applyFill="1" applyBorder="1" applyAlignment="1">
      <alignment horizontal="center" vertical="top"/>
    </xf>
    <xf numFmtId="0" fontId="11" fillId="3" borderId="14" xfId="0" applyFont="1" applyFill="1" applyBorder="1" applyAlignment="1">
      <alignment horizontal="center" vertical="top"/>
    </xf>
    <xf numFmtId="0" fontId="7" fillId="3" borderId="5"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8" fillId="3" borderId="0" xfId="0" applyFont="1" applyFill="1" applyBorder="1" applyAlignment="1">
      <alignment horizontal="center" vertical="center" wrapText="1"/>
    </xf>
    <xf numFmtId="2" fontId="8" fillId="3" borderId="0" xfId="0" applyNumberFormat="1" applyFont="1" applyFill="1" applyBorder="1" applyAlignment="1">
      <alignment horizontal="center" vertical="center" wrapText="1"/>
    </xf>
    <xf numFmtId="0" fontId="8" fillId="3" borderId="15" xfId="0" applyFont="1" applyFill="1" applyBorder="1" applyAlignment="1">
      <alignment horizontal="center" vertical="center" wrapText="1"/>
    </xf>
    <xf numFmtId="0" fontId="4" fillId="3" borderId="5" xfId="2" applyFill="1" applyBorder="1"/>
    <xf numFmtId="0" fontId="4" fillId="3" borderId="0" xfId="2" applyFill="1" applyBorder="1"/>
    <xf numFmtId="0" fontId="4" fillId="3" borderId="15" xfId="2" applyFill="1" applyBorder="1"/>
    <xf numFmtId="0" fontId="7" fillId="3" borderId="12" xfId="2" applyFont="1" applyFill="1" applyBorder="1" applyAlignment="1">
      <alignment horizontal="right" vertical="center"/>
    </xf>
    <xf numFmtId="0" fontId="7" fillId="3" borderId="13" xfId="2" applyFont="1" applyFill="1" applyBorder="1" applyAlignment="1">
      <alignment horizontal="right" vertical="center"/>
    </xf>
    <xf numFmtId="0" fontId="7" fillId="3" borderId="14" xfId="2" applyFont="1" applyFill="1" applyBorder="1" applyAlignment="1">
      <alignment horizontal="right" vertical="center"/>
    </xf>
    <xf numFmtId="0" fontId="7" fillId="2" borderId="1" xfId="8" applyNumberFormat="1" applyFont="1" applyFill="1" applyBorder="1" applyAlignment="1">
      <alignment horizontal="justify" vertical="center" wrapText="1"/>
    </xf>
    <xf numFmtId="0" fontId="2" fillId="3" borderId="1" xfId="3"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8" fillId="3" borderId="1"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8" fillId="3" borderId="1" xfId="0" applyNumberFormat="1" applyFont="1" applyFill="1" applyBorder="1" applyAlignment="1">
      <alignment horizontal="center" vertical="center"/>
    </xf>
    <xf numFmtId="14" fontId="8" fillId="3" borderId="1" xfId="0" applyNumberFormat="1" applyFont="1" applyFill="1" applyBorder="1" applyAlignment="1">
      <alignment horizontal="center" vertical="center"/>
    </xf>
    <xf numFmtId="0" fontId="8" fillId="3" borderId="7"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3" fillId="3" borderId="1" xfId="0" applyFont="1" applyFill="1" applyBorder="1" applyAlignment="1">
      <alignment horizontal="center" vertical="center"/>
    </xf>
    <xf numFmtId="0" fontId="5" fillId="3" borderId="9" xfId="0" applyFont="1" applyFill="1" applyBorder="1" applyAlignment="1">
      <alignment vertical="center" wrapText="1"/>
    </xf>
    <xf numFmtId="0" fontId="5" fillId="3" borderId="10" xfId="0" applyFont="1" applyFill="1" applyBorder="1" applyAlignment="1">
      <alignment vertical="center" wrapText="1"/>
    </xf>
    <xf numFmtId="0" fontId="5" fillId="3" borderId="11" xfId="0" applyFont="1" applyFill="1" applyBorder="1" applyAlignment="1">
      <alignment vertical="center" wrapText="1"/>
    </xf>
    <xf numFmtId="0" fontId="7" fillId="2" borderId="1" xfId="0" applyFont="1" applyFill="1" applyBorder="1" applyAlignment="1">
      <alignment horizontal="left" vertical="center"/>
    </xf>
    <xf numFmtId="0" fontId="5" fillId="3" borderId="5" xfId="0" applyFont="1" applyFill="1" applyBorder="1" applyAlignment="1">
      <alignment vertical="center" wrapText="1"/>
    </xf>
    <xf numFmtId="0" fontId="5" fillId="3" borderId="0" xfId="0" applyFont="1" applyFill="1" applyBorder="1" applyAlignment="1">
      <alignment vertical="center" wrapText="1"/>
    </xf>
    <xf numFmtId="0" fontId="5" fillId="3" borderId="15" xfId="0" applyFont="1" applyFill="1" applyBorder="1" applyAlignment="1">
      <alignment vertical="center" wrapText="1"/>
    </xf>
    <xf numFmtId="0" fontId="7" fillId="2" borderId="1" xfId="2" applyFont="1" applyFill="1" applyBorder="1" applyAlignment="1">
      <alignment horizontal="left" vertical="center"/>
    </xf>
    <xf numFmtId="0" fontId="7" fillId="3" borderId="16" xfId="0" applyFont="1" applyFill="1" applyBorder="1" applyAlignment="1">
      <alignment horizontal="right" vertical="center"/>
    </xf>
    <xf numFmtId="0" fontId="6" fillId="3" borderId="7" xfId="0" applyFont="1" applyFill="1" applyBorder="1" applyAlignment="1">
      <alignment horizontal="left" vertical="center"/>
    </xf>
    <xf numFmtId="0" fontId="6" fillId="3" borderId="2" xfId="0" applyFont="1" applyFill="1" applyBorder="1" applyAlignment="1">
      <alignment horizontal="left" vertical="center"/>
    </xf>
    <xf numFmtId="0" fontId="6" fillId="3" borderId="8" xfId="0" applyFont="1" applyFill="1" applyBorder="1" applyAlignment="1">
      <alignment horizontal="left" vertical="center"/>
    </xf>
    <xf numFmtId="0" fontId="7" fillId="4" borderId="1" xfId="0" applyFont="1" applyFill="1" applyBorder="1" applyAlignment="1">
      <alignment horizontal="center" vertical="center" wrapText="1"/>
    </xf>
    <xf numFmtId="0" fontId="4" fillId="4"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2" fontId="4" fillId="0" borderId="12" xfId="0" applyNumberFormat="1" applyFont="1" applyFill="1" applyBorder="1" applyAlignment="1">
      <alignment horizontal="center" vertical="center" wrapText="1"/>
    </xf>
    <xf numFmtId="2" fontId="4" fillId="0" borderId="13" xfId="0" applyNumberFormat="1" applyFont="1" applyFill="1" applyBorder="1" applyAlignment="1">
      <alignment horizontal="center" vertical="center" wrapText="1"/>
    </xf>
    <xf numFmtId="2" fontId="4" fillId="0" borderId="14" xfId="0" applyNumberFormat="1" applyFont="1" applyFill="1" applyBorder="1" applyAlignment="1">
      <alignment horizontal="center"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7" fillId="2" borderId="1" xfId="0" applyFont="1" applyFill="1" applyBorder="1" applyAlignment="1">
      <alignment horizontal="justify"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4" fillId="3"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2" borderId="12" xfId="0" applyFont="1" applyFill="1" applyBorder="1" applyAlignment="1">
      <alignment horizontal="justify" vertical="center" wrapText="1"/>
    </xf>
    <xf numFmtId="0" fontId="7" fillId="2" borderId="13" xfId="0" applyFont="1" applyFill="1" applyBorder="1" applyAlignment="1">
      <alignment horizontal="justify" vertical="center" wrapText="1"/>
    </xf>
    <xf numFmtId="0" fontId="7" fillId="2" borderId="14" xfId="0" applyFont="1" applyFill="1" applyBorder="1" applyAlignment="1">
      <alignment horizontal="justify" vertical="center" wrapText="1"/>
    </xf>
    <xf numFmtId="164"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4" borderId="12" xfId="0" applyFont="1" applyFill="1" applyBorder="1" applyAlignment="1">
      <alignment horizontal="justify" vertical="center" wrapText="1"/>
    </xf>
    <xf numFmtId="0" fontId="4" fillId="4" borderId="13" xfId="0" applyFont="1" applyFill="1" applyBorder="1" applyAlignment="1">
      <alignment horizontal="justify" vertical="center" wrapText="1"/>
    </xf>
    <xf numFmtId="0" fontId="4" fillId="4" borderId="14" xfId="0" applyFont="1" applyFill="1" applyBorder="1" applyAlignment="1">
      <alignment horizontal="justify" vertical="center" wrapText="1"/>
    </xf>
    <xf numFmtId="0" fontId="2" fillId="0" borderId="1" xfId="1"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0"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4" borderId="12" xfId="0" applyNumberFormat="1" applyFont="1" applyFill="1" applyBorder="1" applyAlignment="1">
      <alignment horizontal="justify" vertical="center" wrapText="1"/>
    </xf>
    <xf numFmtId="0" fontId="4" fillId="4" borderId="13" xfId="0" applyNumberFormat="1" applyFont="1" applyFill="1" applyBorder="1" applyAlignment="1">
      <alignment horizontal="justify" vertical="center" wrapText="1"/>
    </xf>
    <xf numFmtId="0" fontId="4" fillId="4" borderId="14" xfId="0" applyNumberFormat="1" applyFont="1" applyFill="1" applyBorder="1" applyAlignment="1">
      <alignment horizontal="justify" vertical="center" wrapText="1"/>
    </xf>
    <xf numFmtId="49" fontId="7" fillId="4" borderId="1" xfId="0" applyNumberFormat="1"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3" borderId="0" xfId="0"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4" borderId="1" xfId="0" applyFont="1" applyFill="1" applyBorder="1" applyAlignment="1">
      <alignment horizontal="right" vertical="center"/>
    </xf>
    <xf numFmtId="0" fontId="13" fillId="4" borderId="1" xfId="0" applyFont="1" applyFill="1" applyBorder="1" applyAlignment="1">
      <alignment horizontal="center" vertical="center" wrapText="1"/>
    </xf>
    <xf numFmtId="2" fontId="7" fillId="2" borderId="12" xfId="0" applyNumberFormat="1" applyFont="1" applyFill="1" applyBorder="1" applyAlignment="1">
      <alignment horizontal="left" vertical="center"/>
    </xf>
    <xf numFmtId="0" fontId="7" fillId="2" borderId="13" xfId="0" applyFont="1" applyFill="1" applyBorder="1" applyAlignment="1">
      <alignment horizontal="left" vertical="center"/>
    </xf>
    <xf numFmtId="0" fontId="7" fillId="2" borderId="14" xfId="0" applyFont="1" applyFill="1" applyBorder="1" applyAlignment="1">
      <alignment horizontal="left" vertical="center"/>
    </xf>
    <xf numFmtId="0" fontId="8" fillId="0" borderId="1" xfId="0" applyFont="1" applyFill="1" applyBorder="1" applyAlignment="1">
      <alignment horizontal="center" vertical="center"/>
    </xf>
    <xf numFmtId="0" fontId="3" fillId="0" borderId="1" xfId="0" applyFont="1" applyFill="1" applyBorder="1" applyAlignment="1">
      <alignment horizontal="center" vertical="center"/>
    </xf>
    <xf numFmtId="164" fontId="3" fillId="0" borderId="1" xfId="0" applyNumberFormat="1" applyFont="1" applyFill="1" applyBorder="1" applyAlignment="1">
      <alignment horizontal="center" vertical="center"/>
    </xf>
    <xf numFmtId="10"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3" fillId="2" borderId="1" xfId="2" applyFont="1" applyFill="1" applyBorder="1" applyAlignment="1">
      <alignment horizontal="center" vertical="center" wrapText="1"/>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10" fontId="8" fillId="3" borderId="16" xfId="0" applyNumberFormat="1" applyFont="1" applyFill="1" applyBorder="1" applyAlignment="1">
      <alignment horizontal="center" vertical="center"/>
    </xf>
    <xf numFmtId="0" fontId="8" fillId="3" borderId="17" xfId="0" applyFont="1" applyFill="1" applyBorder="1" applyAlignment="1">
      <alignment horizontal="center" vertical="center"/>
    </xf>
    <xf numFmtId="14" fontId="8" fillId="3" borderId="16" xfId="0" applyNumberFormat="1" applyFont="1" applyFill="1" applyBorder="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7" fillId="3" borderId="1" xfId="2" applyFont="1" applyFill="1" applyBorder="1" applyAlignment="1">
      <alignment horizontal="center" vertical="center"/>
    </xf>
    <xf numFmtId="0" fontId="7" fillId="3" borderId="1" xfId="2" applyFont="1" applyFill="1" applyBorder="1" applyAlignment="1">
      <alignment horizontal="center" vertical="center" wrapText="1"/>
    </xf>
    <xf numFmtId="0" fontId="4" fillId="3" borderId="1" xfId="2" applyFont="1" applyFill="1" applyBorder="1" applyAlignment="1">
      <alignment horizontal="center" vertical="center"/>
    </xf>
    <xf numFmtId="0" fontId="4" fillId="3" borderId="1" xfId="2" applyFont="1" applyFill="1" applyBorder="1" applyAlignment="1">
      <alignment horizontal="center" vertical="center" wrapText="1"/>
    </xf>
    <xf numFmtId="0" fontId="4" fillId="3" borderId="17" xfId="2" applyFont="1" applyFill="1" applyBorder="1" applyAlignment="1">
      <alignment horizontal="center" vertical="center" wrapText="1"/>
    </xf>
    <xf numFmtId="0" fontId="4" fillId="3" borderId="5" xfId="2" applyFill="1" applyBorder="1" applyAlignment="1">
      <alignment horizontal="center" vertical="center"/>
    </xf>
    <xf numFmtId="0" fontId="4" fillId="3" borderId="0" xfId="2" applyFill="1" applyBorder="1" applyAlignment="1">
      <alignment horizontal="center" vertical="center"/>
    </xf>
    <xf numFmtId="0" fontId="4" fillId="3" borderId="15" xfId="2" applyFill="1" applyBorder="1" applyAlignment="1">
      <alignment horizontal="center" vertical="center"/>
    </xf>
    <xf numFmtId="0" fontId="10" fillId="3" borderId="1" xfId="2" applyFont="1" applyFill="1" applyBorder="1" applyAlignment="1">
      <alignment horizontal="center" vertical="center" wrapText="1"/>
    </xf>
    <xf numFmtId="49" fontId="0" fillId="8" borderId="1" xfId="2" applyNumberFormat="1" applyFont="1" applyFill="1" applyBorder="1" applyAlignment="1" applyProtection="1">
      <alignment horizontal="center" vertical="top" wrapText="1"/>
      <protection locked="0"/>
    </xf>
    <xf numFmtId="0" fontId="4" fillId="3" borderId="5" xfId="2" applyFill="1" applyBorder="1" applyAlignment="1">
      <alignment horizontal="center"/>
    </xf>
    <xf numFmtId="0" fontId="4" fillId="3" borderId="0" xfId="2" applyFill="1" applyBorder="1" applyAlignment="1">
      <alignment horizontal="center"/>
    </xf>
    <xf numFmtId="0" fontId="4" fillId="3" borderId="15" xfId="2" applyFill="1" applyBorder="1" applyAlignment="1">
      <alignment horizontal="center"/>
    </xf>
    <xf numFmtId="0" fontId="4" fillId="3" borderId="9" xfId="2" applyFill="1" applyBorder="1" applyAlignment="1">
      <alignment horizontal="center"/>
    </xf>
    <xf numFmtId="0" fontId="4" fillId="3" borderId="10" xfId="2" applyFill="1" applyBorder="1" applyAlignment="1">
      <alignment horizontal="center"/>
    </xf>
    <xf numFmtId="0" fontId="4" fillId="3" borderId="11" xfId="2" applyFill="1" applyBorder="1" applyAlignment="1">
      <alignment horizontal="center"/>
    </xf>
    <xf numFmtId="0" fontId="0" fillId="0" borderId="1" xfId="2" applyFont="1" applyBorder="1" applyAlignment="1">
      <alignment horizontal="center" vertical="center" wrapText="1"/>
    </xf>
    <xf numFmtId="0" fontId="8" fillId="10" borderId="1" xfId="2" applyFont="1" applyFill="1" applyBorder="1" applyAlignment="1">
      <alignment horizontal="center" vertical="center" wrapText="1"/>
    </xf>
    <xf numFmtId="0" fontId="8" fillId="11" borderId="5" xfId="2" applyFont="1" applyFill="1" applyBorder="1" applyAlignment="1">
      <alignment horizontal="center" vertical="center" wrapText="1"/>
    </xf>
    <xf numFmtId="0" fontId="8" fillId="11" borderId="0" xfId="2" applyFont="1" applyFill="1" applyBorder="1" applyAlignment="1">
      <alignment horizontal="center" vertical="center" wrapText="1"/>
    </xf>
    <xf numFmtId="0" fontId="8" fillId="11" borderId="15" xfId="2" applyFont="1" applyFill="1" applyBorder="1" applyAlignment="1">
      <alignment horizontal="center" vertical="center" wrapText="1"/>
    </xf>
    <xf numFmtId="0" fontId="3" fillId="0" borderId="1" xfId="2" applyFont="1" applyBorder="1" applyAlignment="1">
      <alignment horizontal="center" vertical="center"/>
    </xf>
    <xf numFmtId="0" fontId="2" fillId="0" borderId="1" xfId="3"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2" applyBorder="1" applyAlignment="1">
      <alignment horizontal="justify" vertical="center" wrapText="1"/>
    </xf>
    <xf numFmtId="10" fontId="4" fillId="8" borderId="1" xfId="2" applyNumberFormat="1" applyFill="1" applyBorder="1" applyAlignment="1" applyProtection="1">
      <alignment horizontal="center" vertical="center"/>
      <protection locked="0"/>
    </xf>
    <xf numFmtId="0" fontId="7" fillId="0" borderId="7" xfId="2" applyFont="1" applyBorder="1" applyAlignment="1">
      <alignment horizontal="left" vertical="center" wrapText="1"/>
    </xf>
    <xf numFmtId="0" fontId="7" fillId="0" borderId="2" xfId="2" applyFont="1" applyBorder="1" applyAlignment="1">
      <alignment horizontal="left" vertical="center" wrapText="1"/>
    </xf>
    <xf numFmtId="0" fontId="7" fillId="0" borderId="8" xfId="2" applyFont="1" applyBorder="1" applyAlignment="1">
      <alignment horizontal="left" vertical="center" wrapText="1"/>
    </xf>
    <xf numFmtId="0" fontId="4" fillId="9" borderId="9" xfId="2" applyFill="1" applyBorder="1" applyAlignment="1">
      <alignment horizontal="left" vertical="center" wrapText="1"/>
    </xf>
    <xf numFmtId="0" fontId="4" fillId="9" borderId="10" xfId="2" applyFill="1" applyBorder="1" applyAlignment="1">
      <alignment horizontal="left" vertical="center" wrapText="1"/>
    </xf>
    <xf numFmtId="0" fontId="4" fillId="9" borderId="11" xfId="2" applyFill="1" applyBorder="1" applyAlignment="1">
      <alignment horizontal="left" vertical="center" wrapText="1"/>
    </xf>
  </cellXfs>
  <cellStyles count="16">
    <cellStyle name="20% - Ênfase2" xfId="4" builtinId="34"/>
    <cellStyle name="Moeda" xfId="15" builtinId="4"/>
    <cellStyle name="Moeda 2" xfId="6"/>
    <cellStyle name="Normal" xfId="0" builtinId="0"/>
    <cellStyle name="Normal 2" xfId="2"/>
    <cellStyle name="Normal 3" xfId="10"/>
    <cellStyle name="Porcentagem 2" xfId="7"/>
    <cellStyle name="Vírgula" xfId="1" builtinId="3"/>
    <cellStyle name="Vírgula 2" xfId="3"/>
    <cellStyle name="Vírgula 2 2" xfId="8"/>
    <cellStyle name="Vírgula 2 2 2" xfId="11"/>
    <cellStyle name="Vírgula 2 3" xfId="12"/>
    <cellStyle name="Vírgula 3" xfId="5"/>
    <cellStyle name="Vírgula 3 2" xfId="13"/>
    <cellStyle name="Vírgula 4" xfId="9"/>
    <cellStyle name="Vírgula 4 2" xfId="14"/>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Medium9"/>
  <colors>
    <mruColors>
      <color rgb="FF00FF00"/>
      <color rgb="FFCCCC00"/>
      <color rgb="FFFFFFB3"/>
      <color rgb="FFE8F5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933450</xdr:colOff>
      <xdr:row>0</xdr:row>
      <xdr:rowOff>76200</xdr:rowOff>
    </xdr:from>
    <xdr:to>
      <xdr:col>2</xdr:col>
      <xdr:colOff>457200</xdr:colOff>
      <xdr:row>2</xdr:row>
      <xdr:rowOff>142875</xdr:rowOff>
    </xdr:to>
    <xdr:pic>
      <xdr:nvPicPr>
        <xdr:cNvPr id="2" name="Imagem 2">
          <a:extLst>
            <a:ext uri="{FF2B5EF4-FFF2-40B4-BE49-F238E27FC236}">
              <a16:creationId xmlns:a16="http://schemas.microsoft.com/office/drawing/2014/main" id="{00000000-0008-0000-00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9525</xdr:colOff>
      <xdr:row>0</xdr:row>
      <xdr:rowOff>85725</xdr:rowOff>
    </xdr:from>
    <xdr:to>
      <xdr:col>7</xdr:col>
      <xdr:colOff>542925</xdr:colOff>
      <xdr:row>2</xdr:row>
      <xdr:rowOff>152400</xdr:rowOff>
    </xdr:to>
    <xdr:pic>
      <xdr:nvPicPr>
        <xdr:cNvPr id="3" name="Picture 56">
          <a:extLst>
            <a:ext uri="{FF2B5EF4-FFF2-40B4-BE49-F238E27FC236}">
              <a16:creationId xmlns:a16="http://schemas.microsoft.com/office/drawing/2014/main" id="{00000000-0008-0000-0000-000007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791950" y="857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933450</xdr:colOff>
      <xdr:row>0</xdr:row>
      <xdr:rowOff>76200</xdr:rowOff>
    </xdr:from>
    <xdr:to>
      <xdr:col>2</xdr:col>
      <xdr:colOff>457200</xdr:colOff>
      <xdr:row>2</xdr:row>
      <xdr:rowOff>142875</xdr:rowOff>
    </xdr:to>
    <xdr:pic>
      <xdr:nvPicPr>
        <xdr:cNvPr id="6" name="Imagem 2">
          <a:extLst>
            <a:ext uri="{FF2B5EF4-FFF2-40B4-BE49-F238E27FC236}">
              <a16:creationId xmlns:a16="http://schemas.microsoft.com/office/drawing/2014/main" id="{00000000-0008-0000-00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9525</xdr:colOff>
      <xdr:row>0</xdr:row>
      <xdr:rowOff>85725</xdr:rowOff>
    </xdr:from>
    <xdr:to>
      <xdr:col>7</xdr:col>
      <xdr:colOff>542925</xdr:colOff>
      <xdr:row>2</xdr:row>
      <xdr:rowOff>152400</xdr:rowOff>
    </xdr:to>
    <xdr:pic>
      <xdr:nvPicPr>
        <xdr:cNvPr id="7" name="Picture 56">
          <a:extLst>
            <a:ext uri="{FF2B5EF4-FFF2-40B4-BE49-F238E27FC236}">
              <a16:creationId xmlns:a16="http://schemas.microsoft.com/office/drawing/2014/main" id="{00000000-0008-0000-0000-000007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34675" y="857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238125</xdr:colOff>
      <xdr:row>0</xdr:row>
      <xdr:rowOff>47624</xdr:rowOff>
    </xdr:from>
    <xdr:to>
      <xdr:col>8</xdr:col>
      <xdr:colOff>770925</xdr:colOff>
      <xdr:row>2</xdr:row>
      <xdr:rowOff>114524</xdr:rowOff>
    </xdr:to>
    <xdr:pic>
      <xdr:nvPicPr>
        <xdr:cNvPr id="3" name="Picture 5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1687175" y="47624"/>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0</xdr:row>
      <xdr:rowOff>38100</xdr:rowOff>
    </xdr:from>
    <xdr:to>
      <xdr:col>1</xdr:col>
      <xdr:colOff>1704375</xdr:colOff>
      <xdr:row>2</xdr:row>
      <xdr:rowOff>105000</xdr:rowOff>
    </xdr:to>
    <xdr:pic>
      <xdr:nvPicPr>
        <xdr:cNvPr id="6" name="Imagem 2">
          <a:extLst>
            <a:ext uri="{FF2B5EF4-FFF2-40B4-BE49-F238E27FC236}">
              <a16:creationId xmlns:a16="http://schemas.microsoft.com/office/drawing/2014/main" id="{00000000-0008-0000-0100-000006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695450" y="38100"/>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552450</xdr:colOff>
      <xdr:row>0</xdr:row>
      <xdr:rowOff>85724</xdr:rowOff>
    </xdr:from>
    <xdr:to>
      <xdr:col>1</xdr:col>
      <xdr:colOff>323250</xdr:colOff>
      <xdr:row>2</xdr:row>
      <xdr:rowOff>152624</xdr:rowOff>
    </xdr:to>
    <xdr:pic>
      <xdr:nvPicPr>
        <xdr:cNvPr id="2" name="Imagem 2">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52450" y="85724"/>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904875</xdr:colOff>
      <xdr:row>0</xdr:row>
      <xdr:rowOff>76199</xdr:rowOff>
    </xdr:from>
    <xdr:to>
      <xdr:col>7</xdr:col>
      <xdr:colOff>408975</xdr:colOff>
      <xdr:row>2</xdr:row>
      <xdr:rowOff>143099</xdr:rowOff>
    </xdr:to>
    <xdr:pic>
      <xdr:nvPicPr>
        <xdr:cNvPr id="3" name="Picture 56">
          <a:extLst>
            <a:ext uri="{FF2B5EF4-FFF2-40B4-BE49-F238E27FC236}">
              <a16:creationId xmlns:a16="http://schemas.microsoft.com/office/drawing/2014/main" id="{00000000-0008-0000-02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1953875" y="7619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552450</xdr:colOff>
      <xdr:row>0</xdr:row>
      <xdr:rowOff>57149</xdr:rowOff>
    </xdr:from>
    <xdr:ext cx="532800" cy="486000"/>
    <xdr:pic>
      <xdr:nvPicPr>
        <xdr:cNvPr id="2" name="Imagem 2">
          <a:extLst>
            <a:ext uri="{FF2B5EF4-FFF2-40B4-BE49-F238E27FC236}">
              <a16:creationId xmlns:a16="http://schemas.microsoft.com/office/drawing/2014/main" id="{00000000-0008-0000-03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52450" y="5714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295275</xdr:colOff>
      <xdr:row>0</xdr:row>
      <xdr:rowOff>47624</xdr:rowOff>
    </xdr:from>
    <xdr:ext cx="532800" cy="486000"/>
    <xdr:pic>
      <xdr:nvPicPr>
        <xdr:cNvPr id="3" name="Picture 56">
          <a:extLst>
            <a:ext uri="{FF2B5EF4-FFF2-40B4-BE49-F238E27FC236}">
              <a16:creationId xmlns:a16="http://schemas.microsoft.com/office/drawing/2014/main" id="{00000000-0008-0000-03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8496300" y="47624"/>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819150</xdr:colOff>
      <xdr:row>0</xdr:row>
      <xdr:rowOff>76200</xdr:rowOff>
    </xdr:from>
    <xdr:to>
      <xdr:col>1</xdr:col>
      <xdr:colOff>1352550</xdr:colOff>
      <xdr:row>2</xdr:row>
      <xdr:rowOff>142875</xdr:rowOff>
    </xdr:to>
    <xdr:pic>
      <xdr:nvPicPr>
        <xdr:cNvPr id="2" name="Imagem 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68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400050</xdr:colOff>
      <xdr:row>0</xdr:row>
      <xdr:rowOff>76200</xdr:rowOff>
    </xdr:from>
    <xdr:to>
      <xdr:col>11</xdr:col>
      <xdr:colOff>152400</xdr:colOff>
      <xdr:row>2</xdr:row>
      <xdr:rowOff>142875</xdr:rowOff>
    </xdr:to>
    <xdr:pic>
      <xdr:nvPicPr>
        <xdr:cNvPr id="3" name="Picture 56">
          <a:extLst>
            <a:ext uri="{FF2B5EF4-FFF2-40B4-BE49-F238E27FC236}">
              <a16:creationId xmlns:a16="http://schemas.microsoft.com/office/drawing/2014/main" id="{00000000-0008-0000-04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201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9525</xdr:colOff>
      <xdr:row>30</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500-000004000000}"/>
                </a:ext>
              </a:extLst>
            </xdr:cNvPr>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twoCellAnchor editAs="oneCell">
    <xdr:from>
      <xdr:col>1</xdr:col>
      <xdr:colOff>352425</xdr:colOff>
      <xdr:row>0</xdr:row>
      <xdr:rowOff>85725</xdr:rowOff>
    </xdr:from>
    <xdr:to>
      <xdr:col>1</xdr:col>
      <xdr:colOff>885825</xdr:colOff>
      <xdr:row>2</xdr:row>
      <xdr:rowOff>152400</xdr:rowOff>
    </xdr:to>
    <xdr:pic>
      <xdr:nvPicPr>
        <xdr:cNvPr id="5" name="Imagem 2">
          <a:extLst>
            <a:ext uri="{FF2B5EF4-FFF2-40B4-BE49-F238E27FC236}">
              <a16:creationId xmlns:a16="http://schemas.microsoft.com/office/drawing/2014/main" id="{00000000-0008-0000-05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 y="857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0</xdr:row>
      <xdr:rowOff>76200</xdr:rowOff>
    </xdr:from>
    <xdr:to>
      <xdr:col>8</xdr:col>
      <xdr:colOff>114300</xdr:colOff>
      <xdr:row>2</xdr:row>
      <xdr:rowOff>142875</xdr:rowOff>
    </xdr:to>
    <xdr:pic>
      <xdr:nvPicPr>
        <xdr:cNvPr id="6" name="Picture 56">
          <a:extLst>
            <a:ext uri="{FF2B5EF4-FFF2-40B4-BE49-F238E27FC236}">
              <a16:creationId xmlns:a16="http://schemas.microsoft.com/office/drawing/2014/main" id="{00000000-0008-0000-0500-000006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58275"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RAS/&#8226;%20EM%20AN&#193;LISE/2022/ELABORA&#199;AO%20-%20COMPRAS%20-%20PINTURA%20DE%20BENS%20PUBLICOS%202022/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51B1F30\P.O.%20-%20Sistema%20de%20Combate%20a%20Incendio%20e%20SPDA%20-%20%20Fazenda%20da%20Vargem%20-%20Rev.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OBRAS/&#8226;%20EM%20AN&#193;LISE/2022/ELABORA&#199;AO%20-%20COMPRAS%20-%20PINTURA%20DE%20BENS%20PUBLICOS%202022/Planilha%20Or&#231;amentaria/Planilha%20Or&#231;ament&#225;ria%20-%20Pintura%20de%20Bens%20P&#250;blicos%202022%20-%20REV.02%20L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
      <sheetName val="M.C."/>
      <sheetName val="COMPOSIÇÃO"/>
      <sheetName val="COTAÇÕES"/>
      <sheetName val="CRONOGRAMA"/>
      <sheetName val="Memória de Cálculo"/>
      <sheetName val="Composição S"/>
      <sheetName val="CotaçõeSSs"/>
    </sheetNames>
    <sheetDataSet>
      <sheetData sheetId="0" refreshError="1">
        <row r="6">
          <cell r="A6" t="str">
            <v>Objeto:</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BDI"/>
      <sheetName val="CRONOGRAMA"/>
    </sheetNames>
    <sheetDataSet>
      <sheetData sheetId="0" refreshError="1">
        <row r="4">
          <cell r="A4" t="str">
            <v>OBRA POR EXECUÇÃO INDIRETA</v>
          </cell>
        </row>
        <row r="6">
          <cell r="A6" t="str">
            <v>Objeto:</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97"/>
  <sheetViews>
    <sheetView view="pageBreakPreview" zoomScaleNormal="100" zoomScaleSheetLayoutView="100" workbookViewId="0">
      <selection activeCell="G85" sqref="G85:G91"/>
    </sheetView>
  </sheetViews>
  <sheetFormatPr defaultRowHeight="16.5" customHeight="1" x14ac:dyDescent="0.2"/>
  <cols>
    <col min="1" max="1" width="7.85546875" style="26" customWidth="1"/>
    <col min="2" max="3" width="15.140625" style="26" customWidth="1"/>
    <col min="4" max="4" width="100.7109375" style="26" customWidth="1"/>
    <col min="5" max="5" width="12.85546875" style="113" customWidth="1"/>
    <col min="6" max="6" width="10" style="26" customWidth="1"/>
    <col min="7" max="9" width="15" style="11" customWidth="1"/>
    <col min="10" max="10" width="9.140625" style="26"/>
    <col min="11" max="11" width="12.140625" style="26" bestFit="1" customWidth="1"/>
    <col min="12" max="12" width="13.140625" style="26" bestFit="1" customWidth="1"/>
    <col min="13" max="13" width="13.5703125" style="26" bestFit="1" customWidth="1"/>
    <col min="14" max="16384" width="9.140625" style="26"/>
  </cols>
  <sheetData>
    <row r="1" spans="1:15" ht="16.5" customHeight="1" x14ac:dyDescent="0.2">
      <c r="A1" s="160" t="s">
        <v>58</v>
      </c>
      <c r="B1" s="160"/>
      <c r="C1" s="160"/>
      <c r="D1" s="160"/>
      <c r="E1" s="160"/>
      <c r="F1" s="160"/>
      <c r="G1" s="160"/>
      <c r="H1" s="160"/>
      <c r="I1" s="160"/>
      <c r="O1" s="2">
        <v>1</v>
      </c>
    </row>
    <row r="2" spans="1:15" ht="16.5" customHeight="1" x14ac:dyDescent="0.2">
      <c r="A2" s="160"/>
      <c r="B2" s="160"/>
      <c r="C2" s="160"/>
      <c r="D2" s="160"/>
      <c r="E2" s="160"/>
      <c r="F2" s="160"/>
      <c r="G2" s="160"/>
      <c r="H2" s="160"/>
      <c r="I2" s="160"/>
      <c r="O2" s="2">
        <v>2</v>
      </c>
    </row>
    <row r="3" spans="1:15" ht="16.5" customHeight="1" x14ac:dyDescent="0.2">
      <c r="A3" s="160"/>
      <c r="B3" s="160"/>
      <c r="C3" s="160"/>
      <c r="D3" s="160"/>
      <c r="E3" s="160"/>
      <c r="F3" s="160"/>
      <c r="G3" s="160"/>
      <c r="H3" s="160"/>
      <c r="I3" s="160"/>
      <c r="O3" s="2">
        <v>3</v>
      </c>
    </row>
    <row r="4" spans="1:15" ht="20.100000000000001" customHeight="1" x14ac:dyDescent="0.2">
      <c r="A4" s="161" t="s">
        <v>410</v>
      </c>
      <c r="B4" s="161"/>
      <c r="C4" s="161"/>
      <c r="D4" s="161"/>
      <c r="E4" s="161"/>
      <c r="F4" s="161"/>
      <c r="G4" s="161"/>
      <c r="H4" s="161"/>
      <c r="I4" s="161"/>
      <c r="O4" s="2">
        <v>4</v>
      </c>
    </row>
    <row r="5" spans="1:15" ht="20.100000000000001" customHeight="1" x14ac:dyDescent="0.2">
      <c r="A5" s="162" t="s">
        <v>59</v>
      </c>
      <c r="B5" s="162"/>
      <c r="C5" s="162"/>
      <c r="D5" s="162"/>
      <c r="E5" s="162"/>
      <c r="F5" s="162"/>
      <c r="G5" s="162"/>
      <c r="H5" s="162"/>
      <c r="I5" s="162"/>
      <c r="O5" s="2">
        <v>5</v>
      </c>
    </row>
    <row r="6" spans="1:15" ht="20.100000000000001" customHeight="1" x14ac:dyDescent="0.2">
      <c r="A6" s="166" t="s">
        <v>1</v>
      </c>
      <c r="B6" s="167"/>
      <c r="C6" s="168"/>
      <c r="D6" s="172" t="s">
        <v>399</v>
      </c>
      <c r="E6" s="172"/>
      <c r="F6" s="172"/>
      <c r="G6" s="163" t="s">
        <v>2</v>
      </c>
      <c r="H6" s="164">
        <f>BDI!J27</f>
        <v>0.31409999999999999</v>
      </c>
      <c r="I6" s="165">
        <f ca="1">TODAY()</f>
        <v>44818</v>
      </c>
      <c r="O6" s="2">
        <v>6</v>
      </c>
    </row>
    <row r="7" spans="1:15" ht="20.100000000000001" customHeight="1" x14ac:dyDescent="0.2">
      <c r="A7" s="169"/>
      <c r="B7" s="170"/>
      <c r="C7" s="171"/>
      <c r="D7" s="172"/>
      <c r="E7" s="172"/>
      <c r="F7" s="172"/>
      <c r="G7" s="163"/>
      <c r="H7" s="164"/>
      <c r="I7" s="165"/>
      <c r="O7" s="2">
        <v>7</v>
      </c>
    </row>
    <row r="8" spans="1:15" ht="20.100000000000001" customHeight="1" x14ac:dyDescent="0.2">
      <c r="A8" s="161" t="s">
        <v>3</v>
      </c>
      <c r="B8" s="161"/>
      <c r="C8" s="161"/>
      <c r="D8" s="161"/>
      <c r="E8" s="161"/>
      <c r="F8" s="161"/>
      <c r="G8" s="161"/>
      <c r="H8" s="161"/>
      <c r="I8" s="161"/>
      <c r="O8" s="2">
        <v>8</v>
      </c>
    </row>
    <row r="9" spans="1:15" ht="25.5" customHeight="1" x14ac:dyDescent="0.2">
      <c r="A9" s="58" t="s">
        <v>4</v>
      </c>
      <c r="B9" s="56" t="s">
        <v>5</v>
      </c>
      <c r="C9" s="75" t="s">
        <v>83</v>
      </c>
      <c r="D9" s="58" t="s">
        <v>6</v>
      </c>
      <c r="E9" s="27" t="s">
        <v>7</v>
      </c>
      <c r="F9" s="58" t="s">
        <v>23</v>
      </c>
      <c r="G9" s="4" t="s">
        <v>8</v>
      </c>
      <c r="H9" s="4" t="s">
        <v>9</v>
      </c>
      <c r="I9" s="14" t="s">
        <v>10</v>
      </c>
      <c r="O9" s="2">
        <v>9</v>
      </c>
    </row>
    <row r="10" spans="1:15" s="2" customFormat="1" ht="16.5" customHeight="1" x14ac:dyDescent="0.2">
      <c r="A10" s="18">
        <v>1</v>
      </c>
      <c r="B10" s="18"/>
      <c r="C10" s="74"/>
      <c r="D10" s="176" t="s">
        <v>75</v>
      </c>
      <c r="E10" s="176"/>
      <c r="F10" s="176"/>
      <c r="G10" s="176"/>
      <c r="H10" s="176"/>
      <c r="I10" s="176"/>
      <c r="O10" s="2">
        <v>10</v>
      </c>
    </row>
    <row r="11" spans="1:15" s="1" customFormat="1" ht="25.5" customHeight="1" x14ac:dyDescent="0.2">
      <c r="A11" s="94" t="str">
        <f>$A$10&amp;"."&amp;O1</f>
        <v>1.1</v>
      </c>
      <c r="B11" s="61" t="s">
        <v>174</v>
      </c>
      <c r="C11" s="79" t="s">
        <v>175</v>
      </c>
      <c r="D11" s="62" t="s">
        <v>88</v>
      </c>
      <c r="E11" s="13">
        <f>M.C.!J17</f>
        <v>1</v>
      </c>
      <c r="F11" s="94" t="s">
        <v>82</v>
      </c>
      <c r="G11" s="95"/>
      <c r="H11" s="95">
        <f>(G11+(G11*H6))</f>
        <v>0</v>
      </c>
      <c r="I11" s="95">
        <f>H11*E11</f>
        <v>0</v>
      </c>
      <c r="O11" s="2">
        <v>11</v>
      </c>
    </row>
    <row r="12" spans="1:15" s="2" customFormat="1" ht="16.5" customHeight="1" x14ac:dyDescent="0.2">
      <c r="A12" s="156" t="str">
        <f>"SUB-TOTAL (Item "&amp;A10&amp;"):"</f>
        <v>SUB-TOTAL (Item 1):</v>
      </c>
      <c r="B12" s="157"/>
      <c r="C12" s="157"/>
      <c r="D12" s="157"/>
      <c r="E12" s="157"/>
      <c r="F12" s="157"/>
      <c r="G12" s="157"/>
      <c r="H12" s="158"/>
      <c r="I12" s="28">
        <f>SUM(I11)</f>
        <v>0</v>
      </c>
      <c r="O12" s="2">
        <v>12</v>
      </c>
    </row>
    <row r="13" spans="1:15" s="2" customFormat="1" ht="16.5" customHeight="1" x14ac:dyDescent="0.2">
      <c r="A13" s="18">
        <v>2</v>
      </c>
      <c r="B13" s="18"/>
      <c r="C13" s="18"/>
      <c r="D13" s="176" t="s">
        <v>12</v>
      </c>
      <c r="E13" s="176"/>
      <c r="F13" s="176"/>
      <c r="G13" s="176"/>
      <c r="H13" s="176"/>
      <c r="I13" s="176"/>
      <c r="O13" s="2">
        <v>13</v>
      </c>
    </row>
    <row r="14" spans="1:15" s="1" customFormat="1" ht="38.25" customHeight="1" x14ac:dyDescent="0.2">
      <c r="A14" s="94" t="str">
        <f>$A$13&amp;"."&amp;O1</f>
        <v>2.1</v>
      </c>
      <c r="B14" s="61" t="s">
        <v>176</v>
      </c>
      <c r="C14" s="79" t="s">
        <v>175</v>
      </c>
      <c r="D14" s="62" t="s">
        <v>60</v>
      </c>
      <c r="E14" s="13">
        <f>M.C.!J22</f>
        <v>1</v>
      </c>
      <c r="F14" s="94" t="s">
        <v>76</v>
      </c>
      <c r="G14" s="95"/>
      <c r="H14" s="95">
        <f>(G14+(G14*$H$6))</f>
        <v>0</v>
      </c>
      <c r="I14" s="95">
        <f>E14*H14</f>
        <v>0</v>
      </c>
      <c r="O14" s="2">
        <v>14</v>
      </c>
    </row>
    <row r="15" spans="1:15" s="2" customFormat="1" ht="16.5" customHeight="1" x14ac:dyDescent="0.2">
      <c r="A15" s="156" t="str">
        <f>"SUB-TOTAL (Item "&amp;A13&amp;"):"</f>
        <v>SUB-TOTAL (Item 2):</v>
      </c>
      <c r="B15" s="157"/>
      <c r="C15" s="157"/>
      <c r="D15" s="157"/>
      <c r="E15" s="157"/>
      <c r="F15" s="157"/>
      <c r="G15" s="157"/>
      <c r="H15" s="158"/>
      <c r="I15" s="28">
        <f>SUM(I14:I14)</f>
        <v>0</v>
      </c>
      <c r="O15" s="2">
        <v>15</v>
      </c>
    </row>
    <row r="16" spans="1:15" s="2" customFormat="1" ht="16.5" customHeight="1" x14ac:dyDescent="0.2">
      <c r="A16" s="77">
        <v>3</v>
      </c>
      <c r="B16" s="77"/>
      <c r="C16" s="80"/>
      <c r="D16" s="159" t="s">
        <v>84</v>
      </c>
      <c r="E16" s="159"/>
      <c r="F16" s="159"/>
      <c r="G16" s="159"/>
      <c r="H16" s="159"/>
      <c r="I16" s="159"/>
      <c r="O16" s="2">
        <v>16</v>
      </c>
    </row>
    <row r="17" spans="1:15" s="2" customFormat="1" ht="25.5" customHeight="1" x14ac:dyDescent="0.2">
      <c r="A17" s="94" t="str">
        <f>$A$16&amp;"."&amp;O1</f>
        <v>3.1</v>
      </c>
      <c r="B17" s="82" t="s">
        <v>177</v>
      </c>
      <c r="C17" s="79" t="s">
        <v>175</v>
      </c>
      <c r="D17" s="78" t="s">
        <v>85</v>
      </c>
      <c r="E17" s="13">
        <f>M.C.!J27</f>
        <v>9.9</v>
      </c>
      <c r="F17" s="81" t="s">
        <v>73</v>
      </c>
      <c r="G17" s="96"/>
      <c r="H17" s="95">
        <f>(G17+(G17*$H$6))</f>
        <v>0</v>
      </c>
      <c r="I17" s="95">
        <f>E17*H17</f>
        <v>0</v>
      </c>
      <c r="O17" s="2">
        <v>17</v>
      </c>
    </row>
    <row r="18" spans="1:15" s="2" customFormat="1" ht="25.5" customHeight="1" x14ac:dyDescent="0.2">
      <c r="A18" s="94" t="str">
        <f>$A$16&amp;"."&amp;O2</f>
        <v>3.2</v>
      </c>
      <c r="B18" s="79" t="s">
        <v>86</v>
      </c>
      <c r="C18" s="79" t="s">
        <v>175</v>
      </c>
      <c r="D18" s="78" t="s">
        <v>178</v>
      </c>
      <c r="E18" s="13">
        <f>M.C.!J31</f>
        <v>1.5</v>
      </c>
      <c r="F18" s="81" t="s">
        <v>87</v>
      </c>
      <c r="G18" s="96"/>
      <c r="H18" s="95">
        <f>(G18+(G18*$H$6))</f>
        <v>0</v>
      </c>
      <c r="I18" s="95">
        <f>E18*H18</f>
        <v>0</v>
      </c>
      <c r="O18" s="2">
        <v>18</v>
      </c>
    </row>
    <row r="19" spans="1:15" s="2" customFormat="1" ht="16.5" customHeight="1" x14ac:dyDescent="0.2">
      <c r="A19" s="156" t="str">
        <f>"SUB-TOTAL (Item "&amp;A16&amp;"):"</f>
        <v>SUB-TOTAL (Item 3):</v>
      </c>
      <c r="B19" s="157"/>
      <c r="C19" s="157"/>
      <c r="D19" s="157"/>
      <c r="E19" s="157"/>
      <c r="F19" s="157"/>
      <c r="G19" s="157"/>
      <c r="H19" s="158"/>
      <c r="I19" s="28">
        <f>SUM(I17:I18)</f>
        <v>0</v>
      </c>
      <c r="O19" s="2">
        <v>19</v>
      </c>
    </row>
    <row r="20" spans="1:15" s="2" customFormat="1" ht="16.5" customHeight="1" x14ac:dyDescent="0.2">
      <c r="A20" s="77">
        <v>4</v>
      </c>
      <c r="B20" s="77"/>
      <c r="C20" s="80"/>
      <c r="D20" s="159" t="s">
        <v>74</v>
      </c>
      <c r="E20" s="159"/>
      <c r="F20" s="159"/>
      <c r="G20" s="159"/>
      <c r="H20" s="159"/>
      <c r="I20" s="159"/>
    </row>
    <row r="21" spans="1:15" s="2" customFormat="1" ht="66.75" customHeight="1" x14ac:dyDescent="0.2">
      <c r="A21" s="94" t="str">
        <f>$A$20&amp;"."&amp;O1</f>
        <v>4.1</v>
      </c>
      <c r="B21" s="82" t="str">
        <f>CPU!A10</f>
        <v>Comp - 001</v>
      </c>
      <c r="C21" s="82" t="str">
        <f>CPU!A10</f>
        <v>Comp - 001</v>
      </c>
      <c r="D21" s="78" t="s">
        <v>407</v>
      </c>
      <c r="E21" s="13">
        <f>M.C.!J36</f>
        <v>9.3000000000000007</v>
      </c>
      <c r="F21" s="81" t="s">
        <v>80</v>
      </c>
      <c r="G21" s="96"/>
      <c r="H21" s="95">
        <f>(G21+(G21*$H$6))</f>
        <v>0</v>
      </c>
      <c r="I21" s="95">
        <f>E21*H21</f>
        <v>0</v>
      </c>
    </row>
    <row r="22" spans="1:15" s="2" customFormat="1" ht="25.5" customHeight="1" x14ac:dyDescent="0.2">
      <c r="A22" s="94" t="str">
        <f t="shared" ref="A22:A28" si="0">$A$20&amp;"."&amp;O2</f>
        <v>4.2</v>
      </c>
      <c r="B22" s="82" t="str">
        <f>CPU!A20</f>
        <v>Comp - 002</v>
      </c>
      <c r="C22" s="82" t="str">
        <f>CPU!A20</f>
        <v>Comp - 002</v>
      </c>
      <c r="D22" s="62" t="s">
        <v>122</v>
      </c>
      <c r="E22" s="13">
        <f>M.C.!J40</f>
        <v>0.32</v>
      </c>
      <c r="F22" s="81" t="s">
        <v>81</v>
      </c>
      <c r="G22" s="96"/>
      <c r="H22" s="95">
        <f>(G22+(G22*$H$6))</f>
        <v>0</v>
      </c>
      <c r="I22" s="95">
        <f>E22*H22</f>
        <v>0</v>
      </c>
    </row>
    <row r="23" spans="1:15" s="2" customFormat="1" ht="25.5" customHeight="1" x14ac:dyDescent="0.2">
      <c r="A23" s="94" t="str">
        <f t="shared" si="0"/>
        <v>4.3</v>
      </c>
      <c r="B23" s="61" t="s">
        <v>180</v>
      </c>
      <c r="C23" s="79" t="s">
        <v>175</v>
      </c>
      <c r="D23" s="62" t="s">
        <v>179</v>
      </c>
      <c r="E23" s="13">
        <f>M.C.!J47</f>
        <v>0.72</v>
      </c>
      <c r="F23" s="81" t="s">
        <v>81</v>
      </c>
      <c r="G23" s="96"/>
      <c r="H23" s="95">
        <f t="shared" ref="H23:H28" si="1">(G23+(G23*$H$6))</f>
        <v>0</v>
      </c>
      <c r="I23" s="95">
        <f t="shared" ref="I23:I28" si="2">E23*H23</f>
        <v>0</v>
      </c>
    </row>
    <row r="24" spans="1:15" s="2" customFormat="1" ht="25.5" customHeight="1" x14ac:dyDescent="0.2">
      <c r="A24" s="94" t="str">
        <f t="shared" si="0"/>
        <v>4.4</v>
      </c>
      <c r="B24" s="82" t="str">
        <f>CPU!A27</f>
        <v>Comp - 003</v>
      </c>
      <c r="C24" s="82" t="str">
        <f>CPU!A27</f>
        <v>Comp - 003</v>
      </c>
      <c r="D24" s="62" t="s">
        <v>123</v>
      </c>
      <c r="E24" s="13">
        <f>M.C.!J51</f>
        <v>1.6</v>
      </c>
      <c r="F24" s="81" t="s">
        <v>81</v>
      </c>
      <c r="G24" s="96"/>
      <c r="H24" s="95">
        <f t="shared" si="1"/>
        <v>0</v>
      </c>
      <c r="I24" s="95">
        <f t="shared" si="2"/>
        <v>0</v>
      </c>
    </row>
    <row r="25" spans="1:15" s="2" customFormat="1" ht="25.5" customHeight="1" x14ac:dyDescent="0.2">
      <c r="A25" s="94" t="str">
        <f t="shared" si="0"/>
        <v>4.5</v>
      </c>
      <c r="B25" s="82" t="str">
        <f>CPU!A35</f>
        <v>Comp - 004</v>
      </c>
      <c r="C25" s="82" t="str">
        <f>CPU!A35</f>
        <v>Comp - 004</v>
      </c>
      <c r="D25" s="62" t="s">
        <v>124</v>
      </c>
      <c r="E25" s="13">
        <f>M.C.!J58</f>
        <v>0.72</v>
      </c>
      <c r="F25" s="81" t="s">
        <v>81</v>
      </c>
      <c r="G25" s="96"/>
      <c r="H25" s="95">
        <f t="shared" si="1"/>
        <v>0</v>
      </c>
      <c r="I25" s="95">
        <f t="shared" si="2"/>
        <v>0</v>
      </c>
    </row>
    <row r="26" spans="1:15" s="2" customFormat="1" ht="25.5" customHeight="1" x14ac:dyDescent="0.2">
      <c r="A26" s="94" t="str">
        <f t="shared" si="0"/>
        <v>4.6</v>
      </c>
      <c r="B26" s="79" t="s">
        <v>181</v>
      </c>
      <c r="C26" s="79" t="s">
        <v>175</v>
      </c>
      <c r="D26" s="62" t="s">
        <v>147</v>
      </c>
      <c r="E26" s="13">
        <f>M.C.!J65</f>
        <v>0.12</v>
      </c>
      <c r="F26" s="81" t="s">
        <v>81</v>
      </c>
      <c r="G26" s="96"/>
      <c r="H26" s="95">
        <f t="shared" si="1"/>
        <v>0</v>
      </c>
      <c r="I26" s="95">
        <f t="shared" si="2"/>
        <v>0</v>
      </c>
    </row>
    <row r="27" spans="1:15" s="2" customFormat="1" ht="25.5" customHeight="1" x14ac:dyDescent="0.2">
      <c r="A27" s="94" t="str">
        <f t="shared" si="0"/>
        <v>4.7</v>
      </c>
      <c r="B27" s="79" t="s">
        <v>182</v>
      </c>
      <c r="C27" s="79" t="s">
        <v>175</v>
      </c>
      <c r="D27" s="62" t="s">
        <v>148</v>
      </c>
      <c r="E27" s="13">
        <f>M.C.!J70</f>
        <v>1.08</v>
      </c>
      <c r="F27" s="81" t="s">
        <v>80</v>
      </c>
      <c r="G27" s="96"/>
      <c r="H27" s="95">
        <f t="shared" si="1"/>
        <v>0</v>
      </c>
      <c r="I27" s="95">
        <f t="shared" si="2"/>
        <v>0</v>
      </c>
    </row>
    <row r="28" spans="1:15" s="2" customFormat="1" ht="25.5" customHeight="1" x14ac:dyDescent="0.2">
      <c r="A28" s="94" t="str">
        <f t="shared" si="0"/>
        <v>4.8</v>
      </c>
      <c r="B28" s="79" t="s">
        <v>183</v>
      </c>
      <c r="C28" s="79" t="s">
        <v>175</v>
      </c>
      <c r="D28" s="62" t="s">
        <v>150</v>
      </c>
      <c r="E28" s="13">
        <f>M.C.!J81</f>
        <v>36.74</v>
      </c>
      <c r="F28" s="81" t="s">
        <v>80</v>
      </c>
      <c r="G28" s="96"/>
      <c r="H28" s="95">
        <f t="shared" si="1"/>
        <v>0</v>
      </c>
      <c r="I28" s="95">
        <f t="shared" si="2"/>
        <v>0</v>
      </c>
    </row>
    <row r="29" spans="1:15" s="2" customFormat="1" ht="16.5" customHeight="1" x14ac:dyDescent="0.2">
      <c r="A29" s="156" t="str">
        <f>"SUB-TOTAL (Item "&amp;A20&amp;"):"</f>
        <v>SUB-TOTAL (Item 4):</v>
      </c>
      <c r="B29" s="157"/>
      <c r="C29" s="157"/>
      <c r="D29" s="157"/>
      <c r="E29" s="157"/>
      <c r="F29" s="157"/>
      <c r="G29" s="157"/>
      <c r="H29" s="158"/>
      <c r="I29" s="14">
        <f>SUM(I21:I28)</f>
        <v>0</v>
      </c>
    </row>
    <row r="30" spans="1:15" s="2" customFormat="1" ht="16.5" customHeight="1" x14ac:dyDescent="0.2">
      <c r="A30" s="77">
        <v>5</v>
      </c>
      <c r="B30" s="77"/>
      <c r="C30" s="80"/>
      <c r="D30" s="159" t="s">
        <v>62</v>
      </c>
      <c r="E30" s="159"/>
      <c r="F30" s="159"/>
      <c r="G30" s="159"/>
      <c r="H30" s="159"/>
      <c r="I30" s="159"/>
    </row>
    <row r="31" spans="1:15" s="2" customFormat="1" ht="25.5" customHeight="1" x14ac:dyDescent="0.2">
      <c r="A31" s="94" t="str">
        <f>$A$30&amp;"."&amp;O1</f>
        <v>5.1</v>
      </c>
      <c r="B31" s="79" t="s">
        <v>184</v>
      </c>
      <c r="C31" s="79" t="s">
        <v>175</v>
      </c>
      <c r="D31" s="62" t="s">
        <v>157</v>
      </c>
      <c r="E31" s="13">
        <f>M.C.!J86</f>
        <v>7.56</v>
      </c>
      <c r="F31" s="81" t="s">
        <v>80</v>
      </c>
      <c r="G31" s="96"/>
      <c r="H31" s="95">
        <f t="shared" ref="H31:H35" si="3">(G31+(G31*$H$6))</f>
        <v>0</v>
      </c>
      <c r="I31" s="95">
        <f t="shared" ref="I31:I35" si="4">E31*H31</f>
        <v>0</v>
      </c>
    </row>
    <row r="32" spans="1:15" s="2" customFormat="1" ht="25.5" customHeight="1" x14ac:dyDescent="0.2">
      <c r="A32" s="94" t="str">
        <f>$A$30&amp;"."&amp;O2</f>
        <v>5.2</v>
      </c>
      <c r="B32" s="79" t="s">
        <v>185</v>
      </c>
      <c r="C32" s="79" t="s">
        <v>175</v>
      </c>
      <c r="D32" s="62" t="s">
        <v>156</v>
      </c>
      <c r="E32" s="13">
        <f>M.C.!J90</f>
        <v>7.56</v>
      </c>
      <c r="F32" s="81" t="s">
        <v>80</v>
      </c>
      <c r="G32" s="96"/>
      <c r="H32" s="95">
        <f t="shared" si="3"/>
        <v>0</v>
      </c>
      <c r="I32" s="95">
        <f t="shared" si="4"/>
        <v>0</v>
      </c>
    </row>
    <row r="33" spans="1:9" s="2" customFormat="1" ht="25.5" customHeight="1" x14ac:dyDescent="0.2">
      <c r="A33" s="94" t="str">
        <f t="shared" ref="A33:A35" si="5">$A$30&amp;"."&amp;O3</f>
        <v>5.3</v>
      </c>
      <c r="B33" s="79" t="s">
        <v>187</v>
      </c>
      <c r="C33" s="79" t="s">
        <v>175</v>
      </c>
      <c r="D33" s="62" t="s">
        <v>173</v>
      </c>
      <c r="E33" s="13">
        <f>M.C.!J94</f>
        <v>7.56</v>
      </c>
      <c r="F33" s="81" t="s">
        <v>80</v>
      </c>
      <c r="G33" s="96"/>
      <c r="H33" s="95">
        <f t="shared" si="3"/>
        <v>0</v>
      </c>
      <c r="I33" s="95">
        <f t="shared" si="4"/>
        <v>0</v>
      </c>
    </row>
    <row r="34" spans="1:9" s="2" customFormat="1" ht="25.5" customHeight="1" x14ac:dyDescent="0.2">
      <c r="A34" s="94" t="str">
        <f t="shared" si="5"/>
        <v>5.4</v>
      </c>
      <c r="B34" s="79" t="s">
        <v>186</v>
      </c>
      <c r="C34" s="79" t="s">
        <v>175</v>
      </c>
      <c r="D34" s="62" t="s">
        <v>158</v>
      </c>
      <c r="E34" s="13">
        <f>M.C.!J99</f>
        <v>1.97</v>
      </c>
      <c r="F34" s="81" t="s">
        <v>80</v>
      </c>
      <c r="G34" s="96"/>
      <c r="H34" s="95">
        <f t="shared" si="3"/>
        <v>0</v>
      </c>
      <c r="I34" s="95">
        <f t="shared" si="4"/>
        <v>0</v>
      </c>
    </row>
    <row r="35" spans="1:9" s="2" customFormat="1" ht="25.5" customHeight="1" x14ac:dyDescent="0.2">
      <c r="A35" s="94" t="str">
        <f t="shared" si="5"/>
        <v>5.5</v>
      </c>
      <c r="B35" s="79" t="s">
        <v>339</v>
      </c>
      <c r="C35" s="79" t="s">
        <v>175</v>
      </c>
      <c r="D35" s="62" t="s">
        <v>340</v>
      </c>
      <c r="E35" s="13">
        <f>M.C.!J103</f>
        <v>0.14000000000000001</v>
      </c>
      <c r="F35" s="81" t="s">
        <v>80</v>
      </c>
      <c r="G35" s="96"/>
      <c r="H35" s="95">
        <f t="shared" si="3"/>
        <v>0</v>
      </c>
      <c r="I35" s="95">
        <f t="shared" si="4"/>
        <v>0</v>
      </c>
    </row>
    <row r="36" spans="1:9" s="2" customFormat="1" ht="16.5" customHeight="1" x14ac:dyDescent="0.2">
      <c r="A36" s="156" t="str">
        <f>"SUB-TOTAL (Item "&amp;A30&amp;"):"</f>
        <v>SUB-TOTAL (Item 5):</v>
      </c>
      <c r="B36" s="157"/>
      <c r="C36" s="157"/>
      <c r="D36" s="157"/>
      <c r="E36" s="157"/>
      <c r="F36" s="157"/>
      <c r="G36" s="157"/>
      <c r="H36" s="158"/>
      <c r="I36" s="14">
        <f>SUM(I31:I35)</f>
        <v>0</v>
      </c>
    </row>
    <row r="37" spans="1:9" s="2" customFormat="1" ht="16.5" customHeight="1" x14ac:dyDescent="0.2">
      <c r="A37" s="77">
        <v>6</v>
      </c>
      <c r="B37" s="77"/>
      <c r="C37" s="80"/>
      <c r="D37" s="159" t="s">
        <v>149</v>
      </c>
      <c r="E37" s="159"/>
      <c r="F37" s="159"/>
      <c r="G37" s="159"/>
      <c r="H37" s="159"/>
      <c r="I37" s="159"/>
    </row>
    <row r="38" spans="1:9" s="2" customFormat="1" ht="25.5" customHeight="1" x14ac:dyDescent="0.2">
      <c r="A38" s="94" t="str">
        <f>$A$37&amp;"."&amp;O1</f>
        <v>6.1</v>
      </c>
      <c r="B38" s="79" t="s">
        <v>153</v>
      </c>
      <c r="C38" s="79" t="s">
        <v>188</v>
      </c>
      <c r="D38" s="62" t="s">
        <v>68</v>
      </c>
      <c r="E38" s="13">
        <f>M.C.!J112</f>
        <v>28.54</v>
      </c>
      <c r="F38" s="81" t="s">
        <v>80</v>
      </c>
      <c r="G38" s="96"/>
      <c r="H38" s="95">
        <f t="shared" ref="H38:H42" si="6">(G38+(G38*$H$6))</f>
        <v>0</v>
      </c>
      <c r="I38" s="95">
        <f t="shared" ref="I38:I42" si="7">E38*H38</f>
        <v>0</v>
      </c>
    </row>
    <row r="39" spans="1:9" s="2" customFormat="1" ht="25.5" customHeight="1" x14ac:dyDescent="0.2">
      <c r="A39" s="94" t="str">
        <f t="shared" ref="A39:A42" si="8">$A$37&amp;"."&amp;O2</f>
        <v>6.2</v>
      </c>
      <c r="B39" s="79" t="s">
        <v>396</v>
      </c>
      <c r="C39" s="79" t="s">
        <v>175</v>
      </c>
      <c r="D39" s="62" t="s">
        <v>397</v>
      </c>
      <c r="E39" s="13">
        <f>M.C.!J122</f>
        <v>36.29</v>
      </c>
      <c r="F39" s="81" t="s">
        <v>80</v>
      </c>
      <c r="G39" s="96"/>
      <c r="H39" s="95">
        <f t="shared" si="6"/>
        <v>0</v>
      </c>
      <c r="I39" s="95">
        <f t="shared" si="7"/>
        <v>0</v>
      </c>
    </row>
    <row r="40" spans="1:9" s="2" customFormat="1" ht="25.5" customHeight="1" x14ac:dyDescent="0.2">
      <c r="A40" s="94" t="str">
        <f t="shared" si="8"/>
        <v>6.3</v>
      </c>
      <c r="B40" s="79" t="s">
        <v>155</v>
      </c>
      <c r="C40" s="79" t="s">
        <v>188</v>
      </c>
      <c r="D40" s="62" t="s">
        <v>72</v>
      </c>
      <c r="E40" s="13">
        <f>M.C.!J130</f>
        <v>16.16</v>
      </c>
      <c r="F40" s="81" t="s">
        <v>80</v>
      </c>
      <c r="G40" s="96"/>
      <c r="H40" s="95">
        <f t="shared" si="6"/>
        <v>0</v>
      </c>
      <c r="I40" s="95">
        <f t="shared" si="7"/>
        <v>0</v>
      </c>
    </row>
    <row r="41" spans="1:9" s="2" customFormat="1" ht="25.5" customHeight="1" x14ac:dyDescent="0.2">
      <c r="A41" s="94" t="str">
        <f t="shared" si="8"/>
        <v>6.4</v>
      </c>
      <c r="B41" s="79" t="s">
        <v>189</v>
      </c>
      <c r="C41" s="79" t="s">
        <v>175</v>
      </c>
      <c r="D41" s="62" t="s">
        <v>154</v>
      </c>
      <c r="E41" s="13">
        <f>M.C.!J138</f>
        <v>12.44</v>
      </c>
      <c r="F41" s="81" t="s">
        <v>80</v>
      </c>
      <c r="G41" s="96"/>
      <c r="H41" s="95">
        <f t="shared" si="6"/>
        <v>0</v>
      </c>
      <c r="I41" s="95">
        <f t="shared" si="7"/>
        <v>0</v>
      </c>
    </row>
    <row r="42" spans="1:9" s="2" customFormat="1" ht="25.5" customHeight="1" x14ac:dyDescent="0.2">
      <c r="A42" s="94" t="str">
        <f t="shared" si="8"/>
        <v>6.5</v>
      </c>
      <c r="B42" s="79" t="s">
        <v>190</v>
      </c>
      <c r="C42" s="79" t="s">
        <v>175</v>
      </c>
      <c r="D42" s="62" t="s">
        <v>78</v>
      </c>
      <c r="E42" s="13">
        <f>M.C.!J145</f>
        <v>14.32</v>
      </c>
      <c r="F42" s="81" t="s">
        <v>80</v>
      </c>
      <c r="G42" s="96"/>
      <c r="H42" s="95">
        <f t="shared" si="6"/>
        <v>0</v>
      </c>
      <c r="I42" s="95">
        <f t="shared" si="7"/>
        <v>0</v>
      </c>
    </row>
    <row r="43" spans="1:9" s="2" customFormat="1" ht="16.5" customHeight="1" x14ac:dyDescent="0.2">
      <c r="A43" s="156" t="str">
        <f>"SUB-TOTAL (Item "&amp;A37&amp;"):"</f>
        <v>SUB-TOTAL (Item 6):</v>
      </c>
      <c r="B43" s="157"/>
      <c r="C43" s="157"/>
      <c r="D43" s="157"/>
      <c r="E43" s="157"/>
      <c r="F43" s="157"/>
      <c r="G43" s="157"/>
      <c r="H43" s="158"/>
      <c r="I43" s="14">
        <f>SUM(I38:I42)</f>
        <v>0</v>
      </c>
    </row>
    <row r="44" spans="1:9" s="2" customFormat="1" ht="16.5" customHeight="1" x14ac:dyDescent="0.2">
      <c r="A44" s="77">
        <v>7</v>
      </c>
      <c r="B44" s="77"/>
      <c r="C44" s="80"/>
      <c r="D44" s="159" t="s">
        <v>65</v>
      </c>
      <c r="E44" s="159"/>
      <c r="F44" s="159"/>
      <c r="G44" s="159"/>
      <c r="H44" s="159"/>
      <c r="I44" s="159"/>
    </row>
    <row r="45" spans="1:9" s="2" customFormat="1" ht="25.5" customHeight="1" x14ac:dyDescent="0.2">
      <c r="A45" s="94" t="str">
        <f>$A$44&amp;"."&amp;O1</f>
        <v>7.1</v>
      </c>
      <c r="B45" s="79" t="s">
        <v>70</v>
      </c>
      <c r="C45" s="79" t="s">
        <v>175</v>
      </c>
      <c r="D45" s="62" t="s">
        <v>151</v>
      </c>
      <c r="E45" s="13">
        <f>M.C.!J151</f>
        <v>0.05</v>
      </c>
      <c r="F45" s="81" t="s">
        <v>81</v>
      </c>
      <c r="G45" s="96"/>
      <c r="H45" s="95">
        <f t="shared" ref="H45:H48" si="9">(G45+(G45*$H$6))</f>
        <v>0</v>
      </c>
      <c r="I45" s="95">
        <f t="shared" ref="I45:I48" si="10">E45*H45</f>
        <v>0</v>
      </c>
    </row>
    <row r="46" spans="1:9" s="2" customFormat="1" ht="25.5" customHeight="1" x14ac:dyDescent="0.2">
      <c r="A46" s="94" t="str">
        <f>$A$44&amp;"."&amp;O2</f>
        <v>7.2</v>
      </c>
      <c r="B46" s="79" t="s">
        <v>71</v>
      </c>
      <c r="C46" s="79" t="s">
        <v>175</v>
      </c>
      <c r="D46" s="62" t="s">
        <v>152</v>
      </c>
      <c r="E46" s="13">
        <f>M.C.!J155</f>
        <v>0.02</v>
      </c>
      <c r="F46" s="81" t="s">
        <v>81</v>
      </c>
      <c r="G46" s="96"/>
      <c r="H46" s="95">
        <f t="shared" si="9"/>
        <v>0</v>
      </c>
      <c r="I46" s="95">
        <f t="shared" si="10"/>
        <v>0</v>
      </c>
    </row>
    <row r="47" spans="1:9" s="2" customFormat="1" ht="25.5" customHeight="1" x14ac:dyDescent="0.2">
      <c r="A47" s="94" t="str">
        <f>$A$44&amp;"."&amp;O3</f>
        <v>7.3</v>
      </c>
      <c r="B47" s="79" t="s">
        <v>191</v>
      </c>
      <c r="C47" s="79" t="s">
        <v>175</v>
      </c>
      <c r="D47" s="62" t="s">
        <v>165</v>
      </c>
      <c r="E47" s="13">
        <f>M.C.!J159</f>
        <v>1.28</v>
      </c>
      <c r="F47" s="81" t="s">
        <v>80</v>
      </c>
      <c r="G47" s="96"/>
      <c r="H47" s="95">
        <f t="shared" si="9"/>
        <v>0</v>
      </c>
      <c r="I47" s="95">
        <f t="shared" si="10"/>
        <v>0</v>
      </c>
    </row>
    <row r="48" spans="1:9" s="2" customFormat="1" ht="25.5" customHeight="1" x14ac:dyDescent="0.2">
      <c r="A48" s="94" t="str">
        <f>$A$44&amp;"."&amp;O4</f>
        <v>7.4</v>
      </c>
      <c r="B48" s="79" t="s">
        <v>167</v>
      </c>
      <c r="C48" s="79" t="s">
        <v>175</v>
      </c>
      <c r="D48" s="62" t="s">
        <v>166</v>
      </c>
      <c r="E48" s="13">
        <f>M.C.!J163</f>
        <v>1.89</v>
      </c>
      <c r="F48" s="81" t="s">
        <v>80</v>
      </c>
      <c r="G48" s="96"/>
      <c r="H48" s="95">
        <f t="shared" si="9"/>
        <v>0</v>
      </c>
      <c r="I48" s="95">
        <f t="shared" si="10"/>
        <v>0</v>
      </c>
    </row>
    <row r="49" spans="1:9" s="2" customFormat="1" ht="16.5" customHeight="1" x14ac:dyDescent="0.2">
      <c r="A49" s="156" t="str">
        <f>"SUB-TOTAL (Item "&amp;A44&amp;"):"</f>
        <v>SUB-TOTAL (Item 7):</v>
      </c>
      <c r="B49" s="157"/>
      <c r="C49" s="157"/>
      <c r="D49" s="157"/>
      <c r="E49" s="157"/>
      <c r="F49" s="157"/>
      <c r="G49" s="157"/>
      <c r="H49" s="158"/>
      <c r="I49" s="14">
        <f>SUM(I45:I48)</f>
        <v>0</v>
      </c>
    </row>
    <row r="50" spans="1:9" s="2" customFormat="1" ht="16.5" customHeight="1" x14ac:dyDescent="0.2">
      <c r="A50" s="77">
        <v>8</v>
      </c>
      <c r="B50" s="77"/>
      <c r="C50" s="80"/>
      <c r="D50" s="159" t="s">
        <v>159</v>
      </c>
      <c r="E50" s="159"/>
      <c r="F50" s="159"/>
      <c r="G50" s="159"/>
      <c r="H50" s="159"/>
      <c r="I50" s="159"/>
    </row>
    <row r="51" spans="1:9" s="2" customFormat="1" ht="25.5" customHeight="1" x14ac:dyDescent="0.2">
      <c r="A51" s="94" t="str">
        <f>$A$50&amp;"."&amp;O1</f>
        <v>8.1</v>
      </c>
      <c r="B51" s="79" t="s">
        <v>192</v>
      </c>
      <c r="C51" s="79" t="s">
        <v>175</v>
      </c>
      <c r="D51" s="62" t="s">
        <v>164</v>
      </c>
      <c r="E51" s="13">
        <f>M.C.!J168</f>
        <v>7.56</v>
      </c>
      <c r="F51" s="81" t="s">
        <v>80</v>
      </c>
      <c r="G51" s="96"/>
      <c r="H51" s="95">
        <f t="shared" ref="H51:H54" si="11">(G51+(G51*$H$6))</f>
        <v>0</v>
      </c>
      <c r="I51" s="95">
        <f t="shared" ref="I51:I54" si="12">E51*H51</f>
        <v>0</v>
      </c>
    </row>
    <row r="52" spans="1:9" s="2" customFormat="1" ht="25.5" customHeight="1" x14ac:dyDescent="0.2">
      <c r="A52" s="94" t="str">
        <f>$A$50&amp;"."&amp;O2</f>
        <v>8.2</v>
      </c>
      <c r="B52" s="79" t="s">
        <v>162</v>
      </c>
      <c r="C52" s="79" t="s">
        <v>188</v>
      </c>
      <c r="D52" s="62" t="s">
        <v>163</v>
      </c>
      <c r="E52" s="13">
        <f>M.C.!J172</f>
        <v>3</v>
      </c>
      <c r="F52" s="81" t="s">
        <v>76</v>
      </c>
      <c r="G52" s="96"/>
      <c r="H52" s="95">
        <f t="shared" si="11"/>
        <v>0</v>
      </c>
      <c r="I52" s="95">
        <f t="shared" si="12"/>
        <v>0</v>
      </c>
    </row>
    <row r="53" spans="1:9" s="2" customFormat="1" ht="25.5" customHeight="1" x14ac:dyDescent="0.2">
      <c r="A53" s="94" t="str">
        <f>$A$50&amp;"."&amp;O3</f>
        <v>8.3</v>
      </c>
      <c r="B53" s="79" t="s">
        <v>193</v>
      </c>
      <c r="C53" s="79" t="s">
        <v>175</v>
      </c>
      <c r="D53" s="62" t="s">
        <v>160</v>
      </c>
      <c r="E53" s="13">
        <f>M.C.!J176</f>
        <v>11</v>
      </c>
      <c r="F53" s="81" t="s">
        <v>77</v>
      </c>
      <c r="G53" s="96"/>
      <c r="H53" s="95">
        <f t="shared" si="11"/>
        <v>0</v>
      </c>
      <c r="I53" s="95">
        <f t="shared" si="12"/>
        <v>0</v>
      </c>
    </row>
    <row r="54" spans="1:9" s="2" customFormat="1" ht="25.5" customHeight="1" x14ac:dyDescent="0.2">
      <c r="A54" s="94" t="str">
        <f>$A$50&amp;"."&amp;O4</f>
        <v>8.4</v>
      </c>
      <c r="B54" s="79" t="s">
        <v>195</v>
      </c>
      <c r="C54" s="79" t="s">
        <v>175</v>
      </c>
      <c r="D54" s="62" t="s">
        <v>194</v>
      </c>
      <c r="E54" s="13">
        <f>M.C.!J180</f>
        <v>2.75</v>
      </c>
      <c r="F54" s="81" t="s">
        <v>77</v>
      </c>
      <c r="G54" s="96"/>
      <c r="H54" s="95">
        <f t="shared" si="11"/>
        <v>0</v>
      </c>
      <c r="I54" s="95">
        <f t="shared" si="12"/>
        <v>0</v>
      </c>
    </row>
    <row r="55" spans="1:9" s="2" customFormat="1" ht="16.5" customHeight="1" x14ac:dyDescent="0.2">
      <c r="A55" s="156" t="str">
        <f>"SUB-TOTAL (Item "&amp;A50&amp;"):"</f>
        <v>SUB-TOTAL (Item 8):</v>
      </c>
      <c r="B55" s="157"/>
      <c r="C55" s="157"/>
      <c r="D55" s="157"/>
      <c r="E55" s="157"/>
      <c r="F55" s="157"/>
      <c r="G55" s="157"/>
      <c r="H55" s="158"/>
      <c r="I55" s="14">
        <f>SUM(I51:I54)</f>
        <v>0</v>
      </c>
    </row>
    <row r="56" spans="1:9" s="2" customFormat="1" ht="16.5" customHeight="1" x14ac:dyDescent="0.2">
      <c r="A56" s="77">
        <v>9</v>
      </c>
      <c r="B56" s="77"/>
      <c r="C56" s="80"/>
      <c r="D56" s="159" t="s">
        <v>67</v>
      </c>
      <c r="E56" s="159"/>
      <c r="F56" s="159"/>
      <c r="G56" s="159"/>
      <c r="H56" s="159"/>
      <c r="I56" s="159"/>
    </row>
    <row r="57" spans="1:9" s="2" customFormat="1" ht="25.5" customHeight="1" x14ac:dyDescent="0.2">
      <c r="A57" s="94" t="s">
        <v>170</v>
      </c>
      <c r="B57" s="79" t="s">
        <v>168</v>
      </c>
      <c r="C57" s="79" t="s">
        <v>188</v>
      </c>
      <c r="D57" s="62" t="s">
        <v>169</v>
      </c>
      <c r="E57" s="13">
        <f>M.C.!J196</f>
        <v>47.23</v>
      </c>
      <c r="F57" s="81" t="s">
        <v>80</v>
      </c>
      <c r="G57" s="96"/>
      <c r="H57" s="95">
        <f t="shared" ref="H57:H59" si="13">(G57+(G57*$H$6))</f>
        <v>0</v>
      </c>
      <c r="I57" s="95">
        <f t="shared" ref="I57:I59" si="14">E57*H57</f>
        <v>0</v>
      </c>
    </row>
    <row r="58" spans="1:9" s="2" customFormat="1" ht="25.5" customHeight="1" x14ac:dyDescent="0.2">
      <c r="A58" s="94" t="s">
        <v>171</v>
      </c>
      <c r="B58" s="79" t="s">
        <v>196</v>
      </c>
      <c r="C58" s="79" t="s">
        <v>175</v>
      </c>
      <c r="D58" s="62" t="s">
        <v>69</v>
      </c>
      <c r="E58" s="13">
        <f>M.C.!J211</f>
        <v>47.23</v>
      </c>
      <c r="F58" s="81" t="s">
        <v>80</v>
      </c>
      <c r="G58" s="96"/>
      <c r="H58" s="95">
        <f t="shared" si="13"/>
        <v>0</v>
      </c>
      <c r="I58" s="95">
        <f t="shared" si="14"/>
        <v>0</v>
      </c>
    </row>
    <row r="59" spans="1:9" s="2" customFormat="1" ht="25.5" customHeight="1" x14ac:dyDescent="0.2">
      <c r="A59" s="94" t="s">
        <v>172</v>
      </c>
      <c r="B59" s="79" t="s">
        <v>197</v>
      </c>
      <c r="C59" s="79" t="s">
        <v>175</v>
      </c>
      <c r="D59" s="62" t="s">
        <v>398</v>
      </c>
      <c r="E59" s="13">
        <f>M.C.!J221</f>
        <v>36.29</v>
      </c>
      <c r="F59" s="81" t="s">
        <v>80</v>
      </c>
      <c r="G59" s="96"/>
      <c r="H59" s="95">
        <f t="shared" si="13"/>
        <v>0</v>
      </c>
      <c r="I59" s="95">
        <f t="shared" si="14"/>
        <v>0</v>
      </c>
    </row>
    <row r="60" spans="1:9" s="2" customFormat="1" ht="16.5" customHeight="1" x14ac:dyDescent="0.2">
      <c r="A60" s="156" t="str">
        <f>"SUB-TOTAL (Item "&amp;A56&amp;"):"</f>
        <v>SUB-TOTAL (Item 9):</v>
      </c>
      <c r="B60" s="157"/>
      <c r="C60" s="157"/>
      <c r="D60" s="157"/>
      <c r="E60" s="157"/>
      <c r="F60" s="157"/>
      <c r="G60" s="157"/>
      <c r="H60" s="158"/>
      <c r="I60" s="14">
        <f>SUM(I57:I59)</f>
        <v>0</v>
      </c>
    </row>
    <row r="61" spans="1:9" s="2" customFormat="1" ht="16.5" customHeight="1" x14ac:dyDescent="0.2">
      <c r="A61" s="77">
        <v>10</v>
      </c>
      <c r="B61" s="77"/>
      <c r="C61" s="80"/>
      <c r="D61" s="159" t="s">
        <v>66</v>
      </c>
      <c r="E61" s="159"/>
      <c r="F61" s="159"/>
      <c r="G61" s="159"/>
      <c r="H61" s="159"/>
      <c r="I61" s="159"/>
    </row>
    <row r="62" spans="1:9" s="2" customFormat="1" ht="63" customHeight="1" x14ac:dyDescent="0.2">
      <c r="A62" s="94" t="s">
        <v>198</v>
      </c>
      <c r="B62" s="79" t="s">
        <v>245</v>
      </c>
      <c r="C62" s="79" t="s">
        <v>175</v>
      </c>
      <c r="D62" s="62" t="s">
        <v>246</v>
      </c>
      <c r="E62" s="13">
        <f>M.C.!J226</f>
        <v>6</v>
      </c>
      <c r="F62" s="81" t="s">
        <v>76</v>
      </c>
      <c r="G62" s="96"/>
      <c r="H62" s="95">
        <f t="shared" ref="H62:H73" si="15">(G62+(G62*$H$6))</f>
        <v>0</v>
      </c>
      <c r="I62" s="95">
        <f t="shared" ref="I62:I73" si="16">E62*H62</f>
        <v>0</v>
      </c>
    </row>
    <row r="63" spans="1:9" s="2" customFormat="1" ht="63" customHeight="1" x14ac:dyDescent="0.2">
      <c r="A63" s="94" t="s">
        <v>199</v>
      </c>
      <c r="B63" s="82" t="str">
        <f>CPU!A44</f>
        <v>Comp - 005</v>
      </c>
      <c r="C63" s="82" t="str">
        <f>CPU!A44</f>
        <v>Comp - 005</v>
      </c>
      <c r="D63" s="62" t="s">
        <v>247</v>
      </c>
      <c r="E63" s="13">
        <f>M.C.!J230</f>
        <v>1</v>
      </c>
      <c r="F63" s="81" t="s">
        <v>76</v>
      </c>
      <c r="G63" s="96"/>
      <c r="H63" s="95">
        <f t="shared" si="15"/>
        <v>0</v>
      </c>
      <c r="I63" s="95">
        <f t="shared" si="16"/>
        <v>0</v>
      </c>
    </row>
    <row r="64" spans="1:9" s="2" customFormat="1" ht="65.25" customHeight="1" x14ac:dyDescent="0.2">
      <c r="A64" s="94" t="s">
        <v>200</v>
      </c>
      <c r="B64" s="79" t="s">
        <v>244</v>
      </c>
      <c r="C64" s="79" t="s">
        <v>175</v>
      </c>
      <c r="D64" s="62" t="s">
        <v>243</v>
      </c>
      <c r="E64" s="13">
        <f>M.C.!J234</f>
        <v>2</v>
      </c>
      <c r="F64" s="81" t="s">
        <v>76</v>
      </c>
      <c r="G64" s="96"/>
      <c r="H64" s="95">
        <f t="shared" si="15"/>
        <v>0</v>
      </c>
      <c r="I64" s="95">
        <f t="shared" si="16"/>
        <v>0</v>
      </c>
    </row>
    <row r="65" spans="1:9" s="2" customFormat="1" ht="65.25" customHeight="1" x14ac:dyDescent="0.2">
      <c r="A65" s="94" t="s">
        <v>201</v>
      </c>
      <c r="B65" s="79" t="s">
        <v>260</v>
      </c>
      <c r="C65" s="79" t="s">
        <v>175</v>
      </c>
      <c r="D65" s="62" t="s">
        <v>259</v>
      </c>
      <c r="E65" s="13">
        <f>M.C.!J238</f>
        <v>3</v>
      </c>
      <c r="F65" s="81" t="s">
        <v>76</v>
      </c>
      <c r="G65" s="96"/>
      <c r="H65" s="95">
        <f t="shared" si="15"/>
        <v>0</v>
      </c>
      <c r="I65" s="95">
        <f t="shared" si="16"/>
        <v>0</v>
      </c>
    </row>
    <row r="66" spans="1:9" s="2" customFormat="1" ht="25.5" customHeight="1" x14ac:dyDescent="0.2">
      <c r="A66" s="94" t="s">
        <v>202</v>
      </c>
      <c r="B66" s="79" t="s">
        <v>262</v>
      </c>
      <c r="C66" s="79" t="s">
        <v>188</v>
      </c>
      <c r="D66" s="62" t="s">
        <v>261</v>
      </c>
      <c r="E66" s="13">
        <f>M.C.!J242</f>
        <v>2</v>
      </c>
      <c r="F66" s="81" t="s">
        <v>76</v>
      </c>
      <c r="G66" s="96"/>
      <c r="H66" s="95">
        <f t="shared" si="15"/>
        <v>0</v>
      </c>
      <c r="I66" s="95">
        <f t="shared" si="16"/>
        <v>0</v>
      </c>
    </row>
    <row r="67" spans="1:9" s="2" customFormat="1" ht="25.5" customHeight="1" x14ac:dyDescent="0.2">
      <c r="A67" s="94" t="s">
        <v>203</v>
      </c>
      <c r="B67" s="79" t="s">
        <v>264</v>
      </c>
      <c r="C67" s="79" t="s">
        <v>175</v>
      </c>
      <c r="D67" s="62" t="s">
        <v>263</v>
      </c>
      <c r="E67" s="13">
        <f>M.C.!J246</f>
        <v>1</v>
      </c>
      <c r="F67" s="81" t="s">
        <v>76</v>
      </c>
      <c r="G67" s="96"/>
      <c r="H67" s="95">
        <f t="shared" si="15"/>
        <v>0</v>
      </c>
      <c r="I67" s="95">
        <f t="shared" si="16"/>
        <v>0</v>
      </c>
    </row>
    <row r="68" spans="1:9" s="2" customFormat="1" ht="25.5" customHeight="1" x14ac:dyDescent="0.2">
      <c r="A68" s="94" t="s">
        <v>204</v>
      </c>
      <c r="B68" s="79" t="s">
        <v>249</v>
      </c>
      <c r="C68" s="79" t="s">
        <v>175</v>
      </c>
      <c r="D68" s="62" t="s">
        <v>250</v>
      </c>
      <c r="E68" s="13">
        <f>M.C.!J250</f>
        <v>1</v>
      </c>
      <c r="F68" s="81" t="s">
        <v>76</v>
      </c>
      <c r="G68" s="96"/>
      <c r="H68" s="95">
        <f t="shared" si="15"/>
        <v>0</v>
      </c>
      <c r="I68" s="95">
        <f t="shared" si="16"/>
        <v>0</v>
      </c>
    </row>
    <row r="69" spans="1:9" s="2" customFormat="1" ht="25.5" customHeight="1" x14ac:dyDescent="0.2">
      <c r="A69" s="94" t="s">
        <v>205</v>
      </c>
      <c r="B69" s="79" t="s">
        <v>257</v>
      </c>
      <c r="C69" s="79" t="s">
        <v>188</v>
      </c>
      <c r="D69" s="62" t="s">
        <v>255</v>
      </c>
      <c r="E69" s="13">
        <f>M.C.!J254</f>
        <v>1</v>
      </c>
      <c r="F69" s="81" t="s">
        <v>76</v>
      </c>
      <c r="G69" s="96"/>
      <c r="H69" s="95">
        <f t="shared" si="15"/>
        <v>0</v>
      </c>
      <c r="I69" s="95">
        <f t="shared" si="16"/>
        <v>0</v>
      </c>
    </row>
    <row r="70" spans="1:9" s="2" customFormat="1" ht="25.5" customHeight="1" x14ac:dyDescent="0.2">
      <c r="A70" s="94" t="s">
        <v>206</v>
      </c>
      <c r="B70" s="79" t="s">
        <v>258</v>
      </c>
      <c r="C70" s="79" t="s">
        <v>188</v>
      </c>
      <c r="D70" s="62" t="s">
        <v>256</v>
      </c>
      <c r="E70" s="13">
        <f>M.C.!J258</f>
        <v>1</v>
      </c>
      <c r="F70" s="81" t="s">
        <v>76</v>
      </c>
      <c r="G70" s="96"/>
      <c r="H70" s="95">
        <f t="shared" si="15"/>
        <v>0</v>
      </c>
      <c r="I70" s="95">
        <f t="shared" si="16"/>
        <v>0</v>
      </c>
    </row>
    <row r="71" spans="1:9" s="2" customFormat="1" ht="25.5" customHeight="1" x14ac:dyDescent="0.2">
      <c r="A71" s="94" t="s">
        <v>207</v>
      </c>
      <c r="B71" s="79" t="s">
        <v>253</v>
      </c>
      <c r="C71" s="79" t="s">
        <v>188</v>
      </c>
      <c r="D71" s="62" t="s">
        <v>251</v>
      </c>
      <c r="E71" s="13">
        <f>M.C.!J262</f>
        <v>1</v>
      </c>
      <c r="F71" s="81" t="s">
        <v>76</v>
      </c>
      <c r="G71" s="96"/>
      <c r="H71" s="95">
        <f t="shared" si="15"/>
        <v>0</v>
      </c>
      <c r="I71" s="95">
        <f t="shared" si="16"/>
        <v>0</v>
      </c>
    </row>
    <row r="72" spans="1:9" s="2" customFormat="1" ht="25.5" customHeight="1" x14ac:dyDescent="0.2">
      <c r="A72" s="94" t="s">
        <v>208</v>
      </c>
      <c r="B72" s="79" t="s">
        <v>254</v>
      </c>
      <c r="C72" s="79" t="s">
        <v>188</v>
      </c>
      <c r="D72" s="62" t="s">
        <v>252</v>
      </c>
      <c r="E72" s="13">
        <f>M.C.!J266</f>
        <v>2</v>
      </c>
      <c r="F72" s="81" t="s">
        <v>76</v>
      </c>
      <c r="G72" s="96"/>
      <c r="H72" s="95">
        <f t="shared" si="15"/>
        <v>0</v>
      </c>
      <c r="I72" s="95">
        <f t="shared" si="16"/>
        <v>0</v>
      </c>
    </row>
    <row r="73" spans="1:9" s="2" customFormat="1" ht="25.5" customHeight="1" x14ac:dyDescent="0.2">
      <c r="A73" s="94" t="s">
        <v>209</v>
      </c>
      <c r="B73" s="82" t="str">
        <f>CPU!A53</f>
        <v>Comp - 006</v>
      </c>
      <c r="C73" s="82" t="str">
        <f>CPU!A53</f>
        <v>Comp - 006</v>
      </c>
      <c r="D73" s="62" t="s">
        <v>268</v>
      </c>
      <c r="E73" s="13">
        <f>M.C.!J270</f>
        <v>3</v>
      </c>
      <c r="F73" s="81" t="s">
        <v>76</v>
      </c>
      <c r="G73" s="96"/>
      <c r="H73" s="95">
        <f t="shared" si="15"/>
        <v>0</v>
      </c>
      <c r="I73" s="95">
        <f t="shared" si="16"/>
        <v>0</v>
      </c>
    </row>
    <row r="74" spans="1:9" s="2" customFormat="1" ht="16.5" customHeight="1" x14ac:dyDescent="0.2">
      <c r="A74" s="156" t="str">
        <f>"SUB-TOTAL (Item "&amp;A61&amp;"):"</f>
        <v>SUB-TOTAL (Item 10):</v>
      </c>
      <c r="B74" s="157"/>
      <c r="C74" s="157"/>
      <c r="D74" s="157"/>
      <c r="E74" s="157"/>
      <c r="F74" s="157"/>
      <c r="G74" s="157"/>
      <c r="H74" s="158"/>
      <c r="I74" s="14">
        <f>SUM(I62:I73)</f>
        <v>0</v>
      </c>
    </row>
    <row r="75" spans="1:9" s="2" customFormat="1" ht="16.5" customHeight="1" x14ac:dyDescent="0.2">
      <c r="A75" s="137">
        <v>11</v>
      </c>
      <c r="B75" s="136"/>
      <c r="C75" s="136"/>
      <c r="D75" s="180" t="s">
        <v>302</v>
      </c>
      <c r="E75" s="180"/>
      <c r="F75" s="180"/>
      <c r="G75" s="180"/>
      <c r="H75" s="180"/>
      <c r="I75" s="180"/>
    </row>
    <row r="76" spans="1:9" s="2" customFormat="1" ht="39" customHeight="1" x14ac:dyDescent="0.2">
      <c r="A76" s="94" t="s">
        <v>309</v>
      </c>
      <c r="B76" s="82" t="str">
        <f>CPU!A61</f>
        <v>Comp - 007</v>
      </c>
      <c r="C76" s="82" t="str">
        <f>CPU!A61</f>
        <v>Comp - 007</v>
      </c>
      <c r="D76" s="62" t="s">
        <v>316</v>
      </c>
      <c r="E76" s="13">
        <f>M.C.!J275</f>
        <v>1</v>
      </c>
      <c r="F76" s="81" t="s">
        <v>76</v>
      </c>
      <c r="G76" s="96"/>
      <c r="H76" s="95">
        <f t="shared" ref="H76:H82" si="17">(G76+(G76*$H$6))</f>
        <v>0</v>
      </c>
      <c r="I76" s="95">
        <f t="shared" ref="I76:I82" si="18">E76*H76</f>
        <v>0</v>
      </c>
    </row>
    <row r="77" spans="1:9" s="2" customFormat="1" ht="25.5" customHeight="1" x14ac:dyDescent="0.2">
      <c r="A77" s="94" t="s">
        <v>310</v>
      </c>
      <c r="B77" s="82" t="s">
        <v>308</v>
      </c>
      <c r="C77" s="79" t="s">
        <v>175</v>
      </c>
      <c r="D77" s="62" t="s">
        <v>307</v>
      </c>
      <c r="E77" s="13">
        <f>M.C.!J279</f>
        <v>1</v>
      </c>
      <c r="F77" s="81" t="s">
        <v>76</v>
      </c>
      <c r="G77" s="96"/>
      <c r="H77" s="95">
        <f t="shared" si="17"/>
        <v>0</v>
      </c>
      <c r="I77" s="95">
        <f t="shared" si="18"/>
        <v>0</v>
      </c>
    </row>
    <row r="78" spans="1:9" s="2" customFormat="1" ht="25.5" customHeight="1" x14ac:dyDescent="0.2">
      <c r="A78" s="94" t="s">
        <v>311</v>
      </c>
      <c r="B78" s="79" t="s">
        <v>328</v>
      </c>
      <c r="C78" s="79" t="s">
        <v>175</v>
      </c>
      <c r="D78" s="62" t="s">
        <v>327</v>
      </c>
      <c r="E78" s="13">
        <f>M.C.!J283</f>
        <v>1</v>
      </c>
      <c r="F78" s="81" t="s">
        <v>76</v>
      </c>
      <c r="G78" s="96"/>
      <c r="H78" s="95">
        <f t="shared" si="17"/>
        <v>0</v>
      </c>
      <c r="I78" s="95">
        <f t="shared" si="18"/>
        <v>0</v>
      </c>
    </row>
    <row r="79" spans="1:9" s="2" customFormat="1" ht="25.5" customHeight="1" x14ac:dyDescent="0.2">
      <c r="A79" s="94" t="s">
        <v>312</v>
      </c>
      <c r="B79" s="82" t="s">
        <v>326</v>
      </c>
      <c r="C79" s="79" t="s">
        <v>175</v>
      </c>
      <c r="D79" s="62" t="s">
        <v>325</v>
      </c>
      <c r="E79" s="13">
        <f>M.C.!J288</f>
        <v>1</v>
      </c>
      <c r="F79" s="81" t="s">
        <v>76</v>
      </c>
      <c r="G79" s="96"/>
      <c r="H79" s="95">
        <f t="shared" si="17"/>
        <v>0</v>
      </c>
      <c r="I79" s="95">
        <f t="shared" si="18"/>
        <v>0</v>
      </c>
    </row>
    <row r="80" spans="1:9" s="2" customFormat="1" ht="38.25" customHeight="1" x14ac:dyDescent="0.2">
      <c r="A80" s="94" t="s">
        <v>313</v>
      </c>
      <c r="B80" s="82" t="s">
        <v>330</v>
      </c>
      <c r="C80" s="79" t="s">
        <v>175</v>
      </c>
      <c r="D80" s="62" t="s">
        <v>329</v>
      </c>
      <c r="E80" s="13">
        <f>M.C.!J292</f>
        <v>1</v>
      </c>
      <c r="F80" s="81" t="s">
        <v>76</v>
      </c>
      <c r="G80" s="96"/>
      <c r="H80" s="95">
        <f t="shared" si="17"/>
        <v>0</v>
      </c>
      <c r="I80" s="95">
        <f t="shared" si="18"/>
        <v>0</v>
      </c>
    </row>
    <row r="81" spans="1:11" s="2" customFormat="1" ht="25.5" customHeight="1" x14ac:dyDescent="0.2">
      <c r="A81" s="94" t="s">
        <v>314</v>
      </c>
      <c r="B81" s="82" t="s">
        <v>331</v>
      </c>
      <c r="C81" s="79" t="s">
        <v>175</v>
      </c>
      <c r="D81" s="62" t="s">
        <v>332</v>
      </c>
      <c r="E81" s="13">
        <f>M.C.!J296</f>
        <v>6</v>
      </c>
      <c r="F81" s="81" t="s">
        <v>77</v>
      </c>
      <c r="G81" s="96"/>
      <c r="H81" s="95">
        <f t="shared" si="17"/>
        <v>0</v>
      </c>
      <c r="I81" s="95">
        <f t="shared" si="18"/>
        <v>0</v>
      </c>
    </row>
    <row r="82" spans="1:11" s="2" customFormat="1" ht="25.5" customHeight="1" x14ac:dyDescent="0.2">
      <c r="A82" s="94" t="s">
        <v>333</v>
      </c>
      <c r="B82" s="82" t="s">
        <v>335</v>
      </c>
      <c r="C82" s="79" t="s">
        <v>175</v>
      </c>
      <c r="D82" s="62" t="s">
        <v>334</v>
      </c>
      <c r="E82" s="13">
        <f>M.C.!J300</f>
        <v>3</v>
      </c>
      <c r="F82" s="81" t="s">
        <v>77</v>
      </c>
      <c r="G82" s="96"/>
      <c r="H82" s="95">
        <f t="shared" si="17"/>
        <v>0</v>
      </c>
      <c r="I82" s="95">
        <f t="shared" si="18"/>
        <v>0</v>
      </c>
    </row>
    <row r="83" spans="1:11" s="2" customFormat="1" ht="16.5" customHeight="1" x14ac:dyDescent="0.2">
      <c r="A83" s="156" t="str">
        <f>"SUB-TOTAL (Item "&amp;A75&amp;"):"</f>
        <v>SUB-TOTAL (Item 11):</v>
      </c>
      <c r="B83" s="157"/>
      <c r="C83" s="157"/>
      <c r="D83" s="157"/>
      <c r="E83" s="157"/>
      <c r="F83" s="157"/>
      <c r="G83" s="157"/>
      <c r="H83" s="158"/>
      <c r="I83" s="14">
        <f>SUM(I76:I82)</f>
        <v>0</v>
      </c>
    </row>
    <row r="84" spans="1:11" s="2" customFormat="1" ht="16.5" customHeight="1" x14ac:dyDescent="0.2">
      <c r="A84" s="77">
        <v>12</v>
      </c>
      <c r="B84" s="77"/>
      <c r="C84" s="80"/>
      <c r="D84" s="159" t="s">
        <v>290</v>
      </c>
      <c r="E84" s="159"/>
      <c r="F84" s="159"/>
      <c r="G84" s="159"/>
      <c r="H84" s="159"/>
      <c r="I84" s="159"/>
    </row>
    <row r="85" spans="1:11" s="2" customFormat="1" ht="25.5" customHeight="1" x14ac:dyDescent="0.2">
      <c r="A85" s="94" t="s">
        <v>298</v>
      </c>
      <c r="B85" s="82" t="s">
        <v>291</v>
      </c>
      <c r="C85" s="79" t="s">
        <v>175</v>
      </c>
      <c r="D85" s="62" t="s">
        <v>292</v>
      </c>
      <c r="E85" s="13">
        <f>M.C.!J306</f>
        <v>2.46</v>
      </c>
      <c r="F85" s="81" t="s">
        <v>80</v>
      </c>
      <c r="G85" s="96"/>
      <c r="H85" s="95">
        <f t="shared" ref="H85:H91" si="19">(G85+(G85*$H$6))</f>
        <v>0</v>
      </c>
      <c r="I85" s="95">
        <f t="shared" ref="I85:I91" si="20">E85*H85</f>
        <v>0</v>
      </c>
    </row>
    <row r="86" spans="1:11" s="2" customFormat="1" ht="25.5" customHeight="1" x14ac:dyDescent="0.2">
      <c r="A86" s="94" t="s">
        <v>299</v>
      </c>
      <c r="B86" s="82" t="s">
        <v>293</v>
      </c>
      <c r="C86" s="79" t="s">
        <v>175</v>
      </c>
      <c r="D86" s="62" t="s">
        <v>294</v>
      </c>
      <c r="E86" s="13">
        <f>M.C.!J311</f>
        <v>4.0999999999999996</v>
      </c>
      <c r="F86" s="81" t="s">
        <v>77</v>
      </c>
      <c r="G86" s="96"/>
      <c r="H86" s="95">
        <f t="shared" si="19"/>
        <v>0</v>
      </c>
      <c r="I86" s="95">
        <f t="shared" si="20"/>
        <v>0</v>
      </c>
    </row>
    <row r="87" spans="1:11" s="2" customFormat="1" ht="25.5" customHeight="1" x14ac:dyDescent="0.2">
      <c r="A87" s="94" t="s">
        <v>300</v>
      </c>
      <c r="B87" s="82" t="s">
        <v>295</v>
      </c>
      <c r="C87" s="79" t="s">
        <v>175</v>
      </c>
      <c r="D87" s="62" t="s">
        <v>296</v>
      </c>
      <c r="E87" s="13">
        <f>M.C.!J316</f>
        <v>1.97</v>
      </c>
      <c r="F87" s="81" t="s">
        <v>80</v>
      </c>
      <c r="G87" s="96"/>
      <c r="H87" s="95">
        <f t="shared" si="19"/>
        <v>0</v>
      </c>
      <c r="I87" s="95">
        <f t="shared" si="20"/>
        <v>0</v>
      </c>
    </row>
    <row r="88" spans="1:11" s="2" customFormat="1" ht="25.5" customHeight="1" x14ac:dyDescent="0.2">
      <c r="A88" s="94" t="s">
        <v>301</v>
      </c>
      <c r="B88" s="82" t="s">
        <v>305</v>
      </c>
      <c r="C88" s="79" t="s">
        <v>175</v>
      </c>
      <c r="D88" s="62" t="s">
        <v>297</v>
      </c>
      <c r="E88" s="13">
        <f>M.C.!J320</f>
        <v>1</v>
      </c>
      <c r="F88" s="81" t="s">
        <v>76</v>
      </c>
      <c r="G88" s="96"/>
      <c r="H88" s="95">
        <f t="shared" si="19"/>
        <v>0</v>
      </c>
      <c r="I88" s="95">
        <f t="shared" si="20"/>
        <v>0</v>
      </c>
    </row>
    <row r="89" spans="1:11" s="2" customFormat="1" ht="25.5" customHeight="1" x14ac:dyDescent="0.2">
      <c r="A89" s="94" t="s">
        <v>306</v>
      </c>
      <c r="B89" s="82" t="s">
        <v>303</v>
      </c>
      <c r="C89" s="79" t="s">
        <v>175</v>
      </c>
      <c r="D89" s="62" t="s">
        <v>304</v>
      </c>
      <c r="E89" s="13">
        <f>M.C.!J324</f>
        <v>1</v>
      </c>
      <c r="F89" s="81" t="s">
        <v>76</v>
      </c>
      <c r="G89" s="96"/>
      <c r="H89" s="95">
        <f t="shared" si="19"/>
        <v>0</v>
      </c>
      <c r="I89" s="95">
        <f t="shared" si="20"/>
        <v>0</v>
      </c>
    </row>
    <row r="90" spans="1:11" s="2" customFormat="1" ht="25.5" customHeight="1" x14ac:dyDescent="0.2">
      <c r="A90" s="94" t="s">
        <v>383</v>
      </c>
      <c r="B90" s="82" t="s">
        <v>378</v>
      </c>
      <c r="C90" s="79" t="s">
        <v>175</v>
      </c>
      <c r="D90" s="62" t="s">
        <v>377</v>
      </c>
      <c r="E90" s="13">
        <f>M.C.!J328</f>
        <v>3.36</v>
      </c>
      <c r="F90" s="81" t="s">
        <v>80</v>
      </c>
      <c r="G90" s="96"/>
      <c r="H90" s="95">
        <f t="shared" si="19"/>
        <v>0</v>
      </c>
      <c r="I90" s="95">
        <f t="shared" si="20"/>
        <v>0</v>
      </c>
    </row>
    <row r="91" spans="1:11" s="2" customFormat="1" ht="25.5" customHeight="1" x14ac:dyDescent="0.2">
      <c r="A91" s="94" t="s">
        <v>392</v>
      </c>
      <c r="B91" s="82" t="str">
        <f>CPU!A69</f>
        <v>Comp - 008</v>
      </c>
      <c r="C91" s="82" t="str">
        <f>CPU!A69</f>
        <v>Comp - 008</v>
      </c>
      <c r="D91" s="62" t="s">
        <v>394</v>
      </c>
      <c r="E91" s="13">
        <f>M.C.!J332</f>
        <v>9.4</v>
      </c>
      <c r="F91" s="81" t="s">
        <v>77</v>
      </c>
      <c r="G91" s="96"/>
      <c r="H91" s="95">
        <f t="shared" si="19"/>
        <v>0</v>
      </c>
      <c r="I91" s="95">
        <f t="shared" si="20"/>
        <v>0</v>
      </c>
      <c r="K91" s="140"/>
    </row>
    <row r="92" spans="1:11" s="2" customFormat="1" ht="16.5" customHeight="1" x14ac:dyDescent="0.2">
      <c r="A92" s="156" t="str">
        <f>"SUB-TOTAL (Item "&amp;A84&amp;"):"</f>
        <v>SUB-TOTAL (Item 12):</v>
      </c>
      <c r="B92" s="157"/>
      <c r="C92" s="157"/>
      <c r="D92" s="157"/>
      <c r="E92" s="157"/>
      <c r="F92" s="157"/>
      <c r="G92" s="157"/>
      <c r="H92" s="158"/>
      <c r="I92" s="14">
        <f>SUM(I85:I91)</f>
        <v>0</v>
      </c>
    </row>
    <row r="93" spans="1:11" ht="16.5" customHeight="1" x14ac:dyDescent="0.2">
      <c r="A93" s="181" t="s">
        <v>21</v>
      </c>
      <c r="B93" s="181"/>
      <c r="C93" s="181"/>
      <c r="D93" s="181"/>
      <c r="E93" s="181"/>
      <c r="F93" s="181"/>
      <c r="G93" s="181"/>
      <c r="H93" s="181"/>
      <c r="I93" s="139">
        <f>I12+I15+I19+I29+I36+I43+I49+I55+I60+I74+I83+I92</f>
        <v>0</v>
      </c>
    </row>
    <row r="94" spans="1:11" ht="16.5" customHeight="1" x14ac:dyDescent="0.2">
      <c r="A94" s="182" t="s">
        <v>395</v>
      </c>
      <c r="B94" s="183"/>
      <c r="C94" s="183"/>
      <c r="D94" s="183"/>
      <c r="E94" s="183"/>
      <c r="F94" s="183"/>
      <c r="G94" s="183"/>
      <c r="H94" s="183"/>
      <c r="I94" s="184"/>
    </row>
    <row r="95" spans="1:11" ht="25.5" customHeight="1" x14ac:dyDescent="0.2">
      <c r="A95" s="177" t="s">
        <v>29</v>
      </c>
      <c r="B95" s="178"/>
      <c r="C95" s="178"/>
      <c r="D95" s="178"/>
      <c r="E95" s="178"/>
      <c r="F95" s="178"/>
      <c r="G95" s="178"/>
      <c r="H95" s="178"/>
      <c r="I95" s="179"/>
    </row>
    <row r="96" spans="1:11" ht="25.5" customHeight="1" x14ac:dyDescent="0.2">
      <c r="A96" s="177" t="s">
        <v>30</v>
      </c>
      <c r="B96" s="178"/>
      <c r="C96" s="178"/>
      <c r="D96" s="178"/>
      <c r="E96" s="178"/>
      <c r="F96" s="178"/>
      <c r="G96" s="178"/>
      <c r="H96" s="178"/>
      <c r="I96" s="179"/>
    </row>
    <row r="97" spans="1:9" ht="25.5" customHeight="1" x14ac:dyDescent="0.2">
      <c r="A97" s="177" t="s">
        <v>31</v>
      </c>
      <c r="B97" s="178"/>
      <c r="C97" s="178"/>
      <c r="D97" s="178"/>
      <c r="E97" s="178"/>
      <c r="F97" s="178"/>
      <c r="G97" s="178"/>
      <c r="H97" s="178"/>
      <c r="I97" s="179"/>
    </row>
    <row r="98" spans="1:9" ht="30.75" customHeight="1" x14ac:dyDescent="0.2">
      <c r="A98" s="177" t="s">
        <v>61</v>
      </c>
      <c r="B98" s="178"/>
      <c r="C98" s="178"/>
      <c r="D98" s="178"/>
      <c r="E98" s="178"/>
      <c r="F98" s="178"/>
      <c r="G98" s="178"/>
      <c r="H98" s="178"/>
      <c r="I98" s="179"/>
    </row>
    <row r="99" spans="1:9" ht="24.75" customHeight="1" x14ac:dyDescent="0.2">
      <c r="A99" s="177" t="s">
        <v>32</v>
      </c>
      <c r="B99" s="178"/>
      <c r="C99" s="178"/>
      <c r="D99" s="178"/>
      <c r="E99" s="178"/>
      <c r="F99" s="178"/>
      <c r="G99" s="178"/>
      <c r="H99" s="178"/>
      <c r="I99" s="179"/>
    </row>
    <row r="100" spans="1:9" ht="16.5" customHeight="1" x14ac:dyDescent="0.2">
      <c r="A100" s="177" t="s">
        <v>33</v>
      </c>
      <c r="B100" s="178"/>
      <c r="C100" s="178"/>
      <c r="D100" s="178"/>
      <c r="E100" s="178"/>
      <c r="F100" s="178"/>
      <c r="G100" s="178"/>
      <c r="H100" s="178"/>
      <c r="I100" s="179"/>
    </row>
    <row r="101" spans="1:9" ht="29.25" customHeight="1" x14ac:dyDescent="0.2">
      <c r="A101" s="177" t="s">
        <v>34</v>
      </c>
      <c r="B101" s="178"/>
      <c r="C101" s="178"/>
      <c r="D101" s="178"/>
      <c r="E101" s="178"/>
      <c r="F101" s="178"/>
      <c r="G101" s="178"/>
      <c r="H101" s="178"/>
      <c r="I101" s="179"/>
    </row>
    <row r="102" spans="1:9" ht="27.75" customHeight="1" x14ac:dyDescent="0.2">
      <c r="A102" s="173" t="s">
        <v>35</v>
      </c>
      <c r="B102" s="174"/>
      <c r="C102" s="174"/>
      <c r="D102" s="174"/>
      <c r="E102" s="174"/>
      <c r="F102" s="174"/>
      <c r="G102" s="174"/>
      <c r="H102" s="174"/>
      <c r="I102" s="175"/>
    </row>
    <row r="103" spans="1:9" ht="16.5" customHeight="1" x14ac:dyDescent="0.2">
      <c r="A103" s="5"/>
      <c r="B103" s="5"/>
      <c r="C103" s="5"/>
      <c r="D103" s="5"/>
      <c r="E103" s="109"/>
      <c r="F103" s="5"/>
      <c r="G103" s="5"/>
      <c r="H103" s="5"/>
      <c r="I103" s="5"/>
    </row>
    <row r="104" spans="1:9" ht="16.5" customHeight="1" x14ac:dyDescent="0.2">
      <c r="A104" s="22"/>
      <c r="B104" s="5"/>
      <c r="C104" s="5"/>
      <c r="D104" s="5"/>
      <c r="E104" s="109"/>
      <c r="F104" s="5"/>
      <c r="G104" s="5"/>
      <c r="H104" s="5"/>
      <c r="I104" s="5"/>
    </row>
    <row r="105" spans="1:9" ht="16.5" customHeight="1" x14ac:dyDescent="0.2">
      <c r="A105" s="22"/>
      <c r="B105" s="5"/>
      <c r="C105" s="5"/>
      <c r="D105" s="5"/>
      <c r="E105" s="109"/>
      <c r="F105" s="5"/>
      <c r="G105" s="5"/>
      <c r="H105" s="5"/>
      <c r="I105" s="5"/>
    </row>
    <row r="106" spans="1:9" ht="16.5" customHeight="1" x14ac:dyDescent="0.2">
      <c r="A106" s="22"/>
      <c r="B106" s="5"/>
      <c r="C106" s="5"/>
      <c r="D106" s="5"/>
      <c r="E106" s="109"/>
      <c r="F106" s="5"/>
      <c r="G106" s="5"/>
      <c r="H106" s="5"/>
      <c r="I106" s="5"/>
    </row>
    <row r="107" spans="1:9" ht="16.5" customHeight="1" x14ac:dyDescent="0.2">
      <c r="A107" s="22"/>
      <c r="B107" s="15"/>
      <c r="C107" s="15"/>
      <c r="D107" s="15"/>
      <c r="E107" s="110"/>
      <c r="F107" s="15"/>
      <c r="G107" s="7"/>
      <c r="H107" s="7"/>
      <c r="I107" s="7"/>
    </row>
    <row r="108" spans="1:9" ht="16.5" customHeight="1" x14ac:dyDescent="0.2">
      <c r="A108" s="22"/>
      <c r="B108" s="1"/>
      <c r="C108" s="1"/>
      <c r="D108" s="1"/>
      <c r="E108" s="111"/>
      <c r="F108" s="1"/>
      <c r="G108" s="12"/>
      <c r="H108" s="12"/>
      <c r="I108" s="12"/>
    </row>
    <row r="109" spans="1:9" ht="16.5" customHeight="1" x14ac:dyDescent="0.2">
      <c r="A109" s="22"/>
      <c r="B109" s="1"/>
      <c r="C109" s="1"/>
      <c r="D109" s="1"/>
      <c r="E109" s="111"/>
      <c r="F109" s="1"/>
      <c r="G109" s="12"/>
      <c r="H109" s="12"/>
      <c r="I109" s="12"/>
    </row>
    <row r="110" spans="1:9" ht="16.5" customHeight="1" x14ac:dyDescent="0.2">
      <c r="A110" s="22"/>
      <c r="B110" s="1"/>
      <c r="C110" s="1"/>
      <c r="D110" s="1"/>
      <c r="E110" s="111"/>
      <c r="F110" s="1"/>
      <c r="G110" s="12"/>
      <c r="H110" s="12"/>
      <c r="I110" s="12"/>
    </row>
    <row r="111" spans="1:9" ht="16.5" customHeight="1" x14ac:dyDescent="0.2">
      <c r="A111" s="22"/>
      <c r="B111" s="1"/>
      <c r="C111" s="1"/>
      <c r="D111" s="1"/>
      <c r="E111" s="111"/>
      <c r="F111" s="1"/>
      <c r="G111" s="12"/>
      <c r="H111" s="12"/>
      <c r="I111" s="12"/>
    </row>
    <row r="112" spans="1:9" ht="16.5" customHeight="1" x14ac:dyDescent="0.2">
      <c r="A112" s="22"/>
      <c r="B112" s="1"/>
      <c r="C112" s="1"/>
      <c r="D112" s="1"/>
      <c r="E112" s="111"/>
      <c r="F112" s="1"/>
      <c r="G112" s="12"/>
      <c r="H112" s="12"/>
      <c r="I112" s="12"/>
    </row>
    <row r="113" spans="1:9" ht="16.5" customHeight="1" x14ac:dyDescent="0.2">
      <c r="A113" s="22"/>
      <c r="B113" s="1"/>
      <c r="C113" s="1"/>
      <c r="D113" s="1"/>
      <c r="E113" s="111"/>
      <c r="F113" s="1"/>
      <c r="G113" s="12"/>
      <c r="H113" s="12"/>
      <c r="I113" s="12"/>
    </row>
    <row r="114" spans="1:9" ht="16.5" customHeight="1" x14ac:dyDescent="0.2">
      <c r="A114" s="22"/>
      <c r="B114" s="1"/>
      <c r="C114" s="1"/>
      <c r="D114" s="1"/>
      <c r="E114" s="111"/>
      <c r="F114" s="1"/>
      <c r="G114" s="12"/>
      <c r="H114" s="12"/>
      <c r="I114" s="12"/>
    </row>
    <row r="115" spans="1:9" ht="16.5" customHeight="1" x14ac:dyDescent="0.2">
      <c r="A115" s="22"/>
      <c r="B115" s="1"/>
      <c r="C115" s="1"/>
      <c r="D115" s="1"/>
      <c r="E115" s="111"/>
      <c r="F115" s="1"/>
      <c r="G115" s="12"/>
      <c r="H115" s="12"/>
      <c r="I115" s="12"/>
    </row>
    <row r="116" spans="1:9" ht="16.5" customHeight="1" x14ac:dyDescent="0.2">
      <c r="A116" s="22"/>
      <c r="B116" s="1"/>
      <c r="C116" s="1"/>
      <c r="D116" s="1"/>
      <c r="E116" s="111"/>
      <c r="F116" s="1"/>
      <c r="G116" s="12"/>
      <c r="H116" s="12"/>
      <c r="I116" s="12"/>
    </row>
    <row r="117" spans="1:9" ht="16.5" customHeight="1" x14ac:dyDescent="0.2">
      <c r="A117" s="22"/>
      <c r="B117" s="1"/>
      <c r="C117" s="1"/>
      <c r="D117" s="1"/>
      <c r="E117" s="111"/>
      <c r="F117" s="1"/>
      <c r="G117" s="12"/>
      <c r="H117" s="12"/>
      <c r="I117" s="12"/>
    </row>
    <row r="118" spans="1:9" ht="16.5" customHeight="1" x14ac:dyDescent="0.2">
      <c r="A118" s="22"/>
      <c r="B118" s="1"/>
      <c r="C118" s="1"/>
      <c r="D118" s="1"/>
      <c r="E118" s="111"/>
      <c r="F118" s="1"/>
      <c r="G118" s="12"/>
      <c r="H118" s="12"/>
      <c r="I118" s="12"/>
    </row>
    <row r="119" spans="1:9" ht="16.5" customHeight="1" x14ac:dyDescent="0.2">
      <c r="A119" s="22"/>
      <c r="B119" s="1"/>
      <c r="C119" s="1"/>
      <c r="D119" s="1"/>
      <c r="E119" s="111"/>
      <c r="F119" s="1"/>
      <c r="G119" s="12"/>
      <c r="H119" s="12"/>
      <c r="I119" s="12"/>
    </row>
    <row r="120" spans="1:9" ht="16.5" customHeight="1" x14ac:dyDescent="0.2">
      <c r="A120" s="22"/>
      <c r="B120" s="1"/>
      <c r="C120" s="1"/>
      <c r="D120" s="1"/>
      <c r="E120" s="111"/>
      <c r="F120" s="1"/>
      <c r="G120" s="12"/>
      <c r="H120" s="12"/>
      <c r="I120" s="12"/>
    </row>
    <row r="121" spans="1:9" ht="16.5" customHeight="1" x14ac:dyDescent="0.2">
      <c r="A121" s="1"/>
      <c r="B121" s="1"/>
      <c r="C121" s="1"/>
      <c r="D121" s="1"/>
      <c r="E121" s="111"/>
      <c r="F121" s="1"/>
      <c r="G121" s="12"/>
      <c r="H121" s="12"/>
      <c r="I121" s="12"/>
    </row>
    <row r="122" spans="1:9" ht="16.5" customHeight="1" x14ac:dyDescent="0.2">
      <c r="A122" s="1"/>
      <c r="B122" s="1"/>
      <c r="C122" s="1"/>
      <c r="D122" s="1"/>
      <c r="E122" s="111"/>
      <c r="F122" s="1"/>
      <c r="G122" s="12"/>
      <c r="H122" s="12"/>
      <c r="I122" s="12"/>
    </row>
    <row r="123" spans="1:9" ht="16.5" customHeight="1" x14ac:dyDescent="0.2">
      <c r="A123" s="1"/>
      <c r="B123" s="1"/>
      <c r="C123" s="1"/>
      <c r="D123" s="1"/>
      <c r="E123" s="111"/>
      <c r="F123" s="1"/>
      <c r="G123" s="12"/>
      <c r="H123" s="12"/>
      <c r="I123" s="12"/>
    </row>
    <row r="124" spans="1:9" ht="16.5" customHeight="1" x14ac:dyDescent="0.2">
      <c r="A124" s="1"/>
      <c r="B124" s="1"/>
      <c r="C124" s="1"/>
      <c r="D124" s="1"/>
      <c r="E124" s="111"/>
      <c r="F124" s="1"/>
      <c r="G124" s="12"/>
      <c r="H124" s="12"/>
      <c r="I124" s="12"/>
    </row>
    <row r="125" spans="1:9" ht="16.5" customHeight="1" x14ac:dyDescent="0.2">
      <c r="A125" s="1"/>
      <c r="B125" s="1"/>
      <c r="C125" s="1"/>
      <c r="D125" s="1"/>
      <c r="E125" s="111"/>
      <c r="F125" s="1"/>
      <c r="G125" s="12"/>
      <c r="H125" s="12"/>
      <c r="I125" s="12"/>
    </row>
    <row r="126" spans="1:9" ht="16.5" customHeight="1" x14ac:dyDescent="0.2">
      <c r="A126" s="1"/>
      <c r="B126" s="1"/>
      <c r="C126" s="1"/>
      <c r="D126" s="1"/>
      <c r="E126" s="111"/>
      <c r="F126" s="1"/>
      <c r="G126" s="12"/>
      <c r="H126" s="12"/>
      <c r="I126" s="12"/>
    </row>
    <row r="127" spans="1:9" ht="16.5" customHeight="1" x14ac:dyDescent="0.2">
      <c r="A127" s="1"/>
      <c r="B127" s="1"/>
      <c r="C127" s="1"/>
      <c r="D127" s="1"/>
      <c r="E127" s="111"/>
      <c r="F127" s="1"/>
      <c r="G127" s="12"/>
      <c r="H127" s="12"/>
      <c r="I127" s="12"/>
    </row>
    <row r="128" spans="1:9" ht="16.5" customHeight="1" x14ac:dyDescent="0.2">
      <c r="A128" s="1"/>
      <c r="B128" s="1"/>
      <c r="C128" s="1"/>
      <c r="D128" s="1"/>
      <c r="E128" s="111"/>
      <c r="F128" s="1"/>
      <c r="G128" s="12"/>
      <c r="H128" s="12"/>
      <c r="I128" s="12"/>
    </row>
    <row r="129" spans="1:9" ht="16.5" customHeight="1" x14ac:dyDescent="0.2">
      <c r="A129" s="1"/>
      <c r="B129" s="1"/>
      <c r="C129" s="1"/>
      <c r="D129" s="1"/>
      <c r="E129" s="111"/>
      <c r="F129" s="1"/>
      <c r="G129" s="12"/>
      <c r="H129" s="12"/>
      <c r="I129" s="12"/>
    </row>
    <row r="130" spans="1:9" ht="16.5" customHeight="1" x14ac:dyDescent="0.2">
      <c r="A130" s="1"/>
      <c r="B130" s="1"/>
      <c r="C130" s="1"/>
      <c r="D130" s="1"/>
      <c r="E130" s="111"/>
      <c r="F130" s="1"/>
      <c r="G130" s="12"/>
      <c r="H130" s="12"/>
      <c r="I130" s="12"/>
    </row>
    <row r="131" spans="1:9" ht="16.5" customHeight="1" x14ac:dyDescent="0.2">
      <c r="A131" s="1"/>
      <c r="B131" s="1"/>
      <c r="C131" s="1"/>
      <c r="D131" s="1"/>
      <c r="E131" s="111"/>
      <c r="F131" s="1"/>
      <c r="G131" s="12"/>
      <c r="H131" s="12"/>
      <c r="I131" s="12"/>
    </row>
    <row r="132" spans="1:9" ht="16.5" customHeight="1" x14ac:dyDescent="0.2">
      <c r="A132" s="1"/>
      <c r="B132" s="1"/>
      <c r="C132" s="1"/>
      <c r="D132" s="1"/>
      <c r="E132" s="111"/>
      <c r="F132" s="1"/>
      <c r="G132" s="12"/>
      <c r="H132" s="12"/>
      <c r="I132" s="12"/>
    </row>
    <row r="133" spans="1:9" ht="16.5" customHeight="1" x14ac:dyDescent="0.2">
      <c r="A133" s="1"/>
      <c r="B133" s="1"/>
      <c r="C133" s="1"/>
      <c r="D133" s="1"/>
      <c r="E133" s="111"/>
      <c r="F133" s="1"/>
      <c r="G133" s="12"/>
      <c r="H133" s="12"/>
      <c r="I133" s="12"/>
    </row>
    <row r="134" spans="1:9" ht="16.5" customHeight="1" x14ac:dyDescent="0.2">
      <c r="A134" s="1"/>
      <c r="B134" s="1"/>
      <c r="C134" s="1"/>
      <c r="D134" s="1"/>
      <c r="E134" s="111"/>
      <c r="F134" s="1"/>
      <c r="G134" s="12"/>
      <c r="H134" s="12"/>
      <c r="I134" s="12"/>
    </row>
    <row r="135" spans="1:9" ht="16.5" customHeight="1" x14ac:dyDescent="0.2">
      <c r="A135" s="1"/>
      <c r="B135" s="1"/>
      <c r="C135" s="1"/>
      <c r="D135" s="1"/>
      <c r="E135" s="111"/>
      <c r="F135" s="1"/>
      <c r="G135" s="12"/>
      <c r="H135" s="12"/>
      <c r="I135" s="12"/>
    </row>
    <row r="136" spans="1:9" ht="16.5" customHeight="1" x14ac:dyDescent="0.2">
      <c r="A136" s="1"/>
      <c r="B136" s="1"/>
      <c r="C136" s="1"/>
      <c r="D136" s="1"/>
      <c r="E136" s="111"/>
      <c r="F136" s="1"/>
      <c r="G136" s="12"/>
      <c r="H136" s="12"/>
      <c r="I136" s="12"/>
    </row>
    <row r="137" spans="1:9" ht="16.5" customHeight="1" x14ac:dyDescent="0.2">
      <c r="A137" s="1"/>
      <c r="B137" s="1"/>
      <c r="C137" s="1"/>
      <c r="D137" s="1"/>
      <c r="E137" s="111"/>
      <c r="F137" s="1"/>
      <c r="G137" s="12"/>
      <c r="H137" s="12"/>
      <c r="I137" s="12"/>
    </row>
    <row r="138" spans="1:9" ht="16.5" customHeight="1" x14ac:dyDescent="0.2">
      <c r="A138" s="1"/>
      <c r="B138" s="1"/>
      <c r="C138" s="1"/>
      <c r="D138" s="1"/>
      <c r="E138" s="111"/>
      <c r="F138" s="1"/>
      <c r="G138" s="12"/>
      <c r="H138" s="12"/>
      <c r="I138" s="12"/>
    </row>
    <row r="139" spans="1:9" ht="16.5" customHeight="1" x14ac:dyDescent="0.2">
      <c r="A139" s="1"/>
      <c r="B139" s="1"/>
      <c r="C139" s="1"/>
      <c r="D139" s="1"/>
      <c r="E139" s="111"/>
      <c r="F139" s="1"/>
      <c r="G139" s="12"/>
      <c r="H139" s="12"/>
      <c r="I139" s="12"/>
    </row>
    <row r="140" spans="1:9" ht="16.5" customHeight="1" x14ac:dyDescent="0.2">
      <c r="A140" s="1"/>
      <c r="B140" s="1"/>
      <c r="C140" s="1"/>
      <c r="D140" s="1"/>
      <c r="E140" s="111"/>
      <c r="F140" s="1"/>
      <c r="G140" s="12"/>
      <c r="H140" s="12"/>
      <c r="I140" s="12"/>
    </row>
    <row r="141" spans="1:9" ht="16.5" customHeight="1" x14ac:dyDescent="0.2">
      <c r="A141" s="1"/>
      <c r="B141" s="1"/>
      <c r="C141" s="1"/>
      <c r="D141" s="1"/>
      <c r="E141" s="111"/>
      <c r="F141" s="1"/>
      <c r="G141" s="12"/>
      <c r="H141" s="12"/>
      <c r="I141" s="12"/>
    </row>
    <row r="142" spans="1:9" ht="16.5" customHeight="1" x14ac:dyDescent="0.2">
      <c r="A142" s="1"/>
      <c r="B142" s="1"/>
      <c r="C142" s="1"/>
      <c r="D142" s="1"/>
      <c r="E142" s="111"/>
      <c r="F142" s="1"/>
      <c r="G142" s="12"/>
      <c r="H142" s="12"/>
      <c r="I142" s="12"/>
    </row>
    <row r="143" spans="1:9" ht="16.5" customHeight="1" x14ac:dyDescent="0.2">
      <c r="A143" s="1"/>
      <c r="B143" s="1"/>
      <c r="C143" s="1"/>
      <c r="D143" s="1"/>
      <c r="E143" s="111"/>
      <c r="F143" s="1"/>
      <c r="G143" s="12"/>
      <c r="H143" s="12"/>
      <c r="I143" s="12"/>
    </row>
    <row r="144" spans="1:9" ht="16.5" customHeight="1" x14ac:dyDescent="0.2">
      <c r="A144" s="1"/>
      <c r="B144" s="1"/>
      <c r="C144" s="1"/>
      <c r="D144" s="1"/>
      <c r="E144" s="111"/>
      <c r="F144" s="1"/>
      <c r="G144" s="12"/>
      <c r="H144" s="12"/>
      <c r="I144" s="12"/>
    </row>
    <row r="145" spans="1:9" ht="16.5" customHeight="1" x14ac:dyDescent="0.2">
      <c r="A145" s="1"/>
      <c r="B145" s="1"/>
      <c r="C145" s="1"/>
      <c r="D145" s="1"/>
      <c r="E145" s="111"/>
      <c r="F145" s="1"/>
      <c r="G145" s="12"/>
      <c r="H145" s="12"/>
      <c r="I145" s="12"/>
    </row>
    <row r="146" spans="1:9" ht="16.5" customHeight="1" x14ac:dyDescent="0.2">
      <c r="A146" s="1"/>
      <c r="B146" s="1"/>
      <c r="C146" s="1"/>
      <c r="D146" s="1"/>
      <c r="E146" s="111"/>
      <c r="F146" s="1"/>
      <c r="G146" s="12"/>
      <c r="H146" s="12"/>
      <c r="I146" s="12"/>
    </row>
    <row r="147" spans="1:9" ht="16.5" customHeight="1" x14ac:dyDescent="0.2">
      <c r="A147" s="1"/>
      <c r="B147" s="1"/>
      <c r="C147" s="1"/>
      <c r="D147" s="1"/>
      <c r="E147" s="111"/>
      <c r="F147" s="1"/>
      <c r="G147" s="12"/>
      <c r="H147" s="12"/>
      <c r="I147" s="12"/>
    </row>
    <row r="148" spans="1:9" ht="16.5" customHeight="1" x14ac:dyDescent="0.2">
      <c r="A148" s="1"/>
      <c r="B148" s="1"/>
      <c r="C148" s="1"/>
      <c r="D148" s="1"/>
      <c r="E148" s="111"/>
      <c r="F148" s="1"/>
      <c r="G148" s="12"/>
      <c r="H148" s="12"/>
      <c r="I148" s="12"/>
    </row>
    <row r="149" spans="1:9" ht="16.5" customHeight="1" x14ac:dyDescent="0.2">
      <c r="A149" s="1"/>
      <c r="B149" s="1"/>
      <c r="C149" s="1"/>
      <c r="D149" s="1"/>
      <c r="E149" s="111"/>
      <c r="F149" s="1"/>
      <c r="G149" s="12"/>
      <c r="H149" s="12"/>
      <c r="I149" s="12"/>
    </row>
    <row r="150" spans="1:9" ht="16.5" customHeight="1" x14ac:dyDescent="0.2">
      <c r="A150" s="1"/>
      <c r="B150" s="1"/>
      <c r="C150" s="1"/>
      <c r="D150" s="1"/>
      <c r="E150" s="111"/>
      <c r="F150" s="1"/>
      <c r="G150" s="12"/>
      <c r="H150" s="12"/>
      <c r="I150" s="12"/>
    </row>
    <row r="151" spans="1:9" ht="16.5" customHeight="1" x14ac:dyDescent="0.2">
      <c r="A151" s="1"/>
      <c r="B151" s="1"/>
      <c r="C151" s="1"/>
      <c r="D151" s="1"/>
      <c r="E151" s="111"/>
      <c r="F151" s="1"/>
      <c r="G151" s="12"/>
      <c r="H151" s="12"/>
      <c r="I151" s="12"/>
    </row>
    <row r="152" spans="1:9" ht="16.5" customHeight="1" x14ac:dyDescent="0.2">
      <c r="A152" s="1"/>
      <c r="B152" s="1"/>
      <c r="C152" s="1"/>
      <c r="D152" s="1"/>
      <c r="E152" s="111"/>
      <c r="F152" s="1"/>
      <c r="G152" s="12"/>
      <c r="H152" s="12"/>
      <c r="I152" s="12"/>
    </row>
    <row r="153" spans="1:9" ht="16.5" customHeight="1" x14ac:dyDescent="0.2">
      <c r="A153" s="1"/>
      <c r="B153" s="1"/>
      <c r="C153" s="1"/>
      <c r="D153" s="1"/>
      <c r="E153" s="111"/>
      <c r="F153" s="1"/>
      <c r="G153" s="12"/>
      <c r="H153" s="12"/>
      <c r="I153" s="12"/>
    </row>
    <row r="154" spans="1:9" ht="16.5" customHeight="1" x14ac:dyDescent="0.2">
      <c r="A154" s="1"/>
      <c r="B154" s="1"/>
      <c r="C154" s="1"/>
      <c r="D154" s="1"/>
      <c r="E154" s="111"/>
      <c r="F154" s="1"/>
      <c r="G154" s="12"/>
      <c r="H154" s="12"/>
      <c r="I154" s="12"/>
    </row>
    <row r="155" spans="1:9" ht="16.5" customHeight="1" x14ac:dyDescent="0.2">
      <c r="A155" s="1"/>
      <c r="B155" s="1"/>
      <c r="C155" s="1"/>
      <c r="D155" s="1"/>
      <c r="E155" s="111"/>
      <c r="F155" s="1"/>
      <c r="G155" s="12"/>
      <c r="H155" s="12"/>
      <c r="I155" s="12"/>
    </row>
    <row r="156" spans="1:9" ht="16.5" customHeight="1" x14ac:dyDescent="0.2">
      <c r="A156" s="1"/>
      <c r="B156" s="1"/>
      <c r="C156" s="1"/>
      <c r="D156" s="1"/>
      <c r="E156" s="111"/>
      <c r="F156" s="1"/>
      <c r="G156" s="12"/>
      <c r="H156" s="12"/>
      <c r="I156" s="12"/>
    </row>
    <row r="157" spans="1:9" ht="16.5" customHeight="1" x14ac:dyDescent="0.2">
      <c r="A157" s="1"/>
      <c r="B157" s="1"/>
      <c r="C157" s="1"/>
      <c r="D157" s="1"/>
      <c r="E157" s="111"/>
      <c r="F157" s="1"/>
      <c r="G157" s="12"/>
      <c r="H157" s="12"/>
      <c r="I157" s="12"/>
    </row>
    <row r="158" spans="1:9" ht="16.5" customHeight="1" x14ac:dyDescent="0.2">
      <c r="A158" s="1"/>
      <c r="B158" s="1"/>
      <c r="C158" s="1"/>
      <c r="D158" s="1"/>
      <c r="E158" s="111"/>
      <c r="F158" s="1"/>
      <c r="G158" s="12"/>
      <c r="H158" s="12"/>
      <c r="I158" s="12"/>
    </row>
    <row r="159" spans="1:9" ht="16.5" customHeight="1" x14ac:dyDescent="0.2">
      <c r="A159" s="1"/>
      <c r="B159" s="1"/>
      <c r="C159" s="1"/>
      <c r="D159" s="1"/>
      <c r="E159" s="111"/>
      <c r="F159" s="1"/>
      <c r="G159" s="12"/>
      <c r="H159" s="12"/>
      <c r="I159" s="12"/>
    </row>
    <row r="160" spans="1:9" ht="16.5" customHeight="1" x14ac:dyDescent="0.2">
      <c r="A160" s="1"/>
      <c r="B160" s="1"/>
      <c r="C160" s="1"/>
      <c r="D160" s="1"/>
      <c r="E160" s="111"/>
      <c r="F160" s="1"/>
      <c r="G160" s="12"/>
      <c r="H160" s="12"/>
      <c r="I160" s="12"/>
    </row>
    <row r="161" spans="1:9" ht="16.5" customHeight="1" x14ac:dyDescent="0.2">
      <c r="A161" s="1"/>
      <c r="B161" s="1"/>
      <c r="C161" s="1"/>
      <c r="D161" s="1"/>
      <c r="E161" s="111"/>
      <c r="F161" s="1"/>
      <c r="G161" s="12"/>
      <c r="H161" s="12"/>
      <c r="I161" s="12"/>
    </row>
    <row r="162" spans="1:9" ht="16.5" customHeight="1" x14ac:dyDescent="0.2">
      <c r="A162" s="1"/>
      <c r="B162" s="1"/>
      <c r="C162" s="1"/>
      <c r="D162" s="1"/>
      <c r="E162" s="111"/>
      <c r="F162" s="1"/>
      <c r="G162" s="12"/>
      <c r="H162" s="12"/>
      <c r="I162" s="12"/>
    </row>
    <row r="163" spans="1:9" ht="16.5" customHeight="1" x14ac:dyDescent="0.2">
      <c r="A163" s="1"/>
      <c r="B163" s="1"/>
      <c r="C163" s="1"/>
      <c r="D163" s="1"/>
      <c r="E163" s="111"/>
      <c r="F163" s="1"/>
      <c r="G163" s="12"/>
      <c r="H163" s="12"/>
      <c r="I163" s="12"/>
    </row>
    <row r="164" spans="1:9" ht="16.5" customHeight="1" x14ac:dyDescent="0.2">
      <c r="A164" s="1"/>
      <c r="B164" s="1"/>
      <c r="C164" s="1"/>
      <c r="D164" s="1"/>
      <c r="E164" s="111"/>
      <c r="F164" s="1"/>
      <c r="G164" s="12"/>
      <c r="H164" s="12"/>
      <c r="I164" s="12"/>
    </row>
    <row r="165" spans="1:9" ht="16.5" customHeight="1" x14ac:dyDescent="0.2">
      <c r="A165" s="1"/>
      <c r="B165" s="1"/>
      <c r="C165" s="1"/>
      <c r="D165" s="1"/>
      <c r="E165" s="111"/>
      <c r="F165" s="1"/>
      <c r="G165" s="12"/>
      <c r="H165" s="12"/>
      <c r="I165" s="12"/>
    </row>
    <row r="166" spans="1:9" ht="16.5" customHeight="1" x14ac:dyDescent="0.2">
      <c r="A166" s="1"/>
      <c r="B166" s="1"/>
      <c r="C166" s="1"/>
      <c r="D166" s="1"/>
      <c r="E166" s="111"/>
      <c r="F166" s="1"/>
      <c r="G166" s="12"/>
      <c r="H166" s="12"/>
      <c r="I166" s="12"/>
    </row>
    <row r="167" spans="1:9" ht="16.5" customHeight="1" x14ac:dyDescent="0.2">
      <c r="A167" s="1"/>
      <c r="B167" s="1"/>
      <c r="C167" s="1"/>
      <c r="D167" s="1"/>
      <c r="E167" s="111"/>
      <c r="F167" s="1"/>
      <c r="G167" s="12"/>
      <c r="H167" s="12"/>
      <c r="I167" s="12"/>
    </row>
    <row r="168" spans="1:9" ht="16.5" customHeight="1" x14ac:dyDescent="0.2">
      <c r="A168" s="1"/>
      <c r="B168" s="1"/>
      <c r="C168" s="1"/>
      <c r="D168" s="1"/>
      <c r="E168" s="111"/>
      <c r="F168" s="1"/>
      <c r="G168" s="12"/>
      <c r="H168" s="12"/>
      <c r="I168" s="12"/>
    </row>
    <row r="169" spans="1:9" ht="16.5" customHeight="1" x14ac:dyDescent="0.2">
      <c r="A169" s="1"/>
      <c r="B169" s="1"/>
      <c r="C169" s="1"/>
      <c r="D169" s="1"/>
      <c r="E169" s="111"/>
      <c r="F169" s="1"/>
      <c r="G169" s="12"/>
      <c r="H169" s="12"/>
      <c r="I169" s="12"/>
    </row>
    <row r="170" spans="1:9" ht="16.5" customHeight="1" x14ac:dyDescent="0.2">
      <c r="A170" s="1"/>
      <c r="B170" s="1"/>
      <c r="C170" s="1"/>
      <c r="D170" s="1"/>
      <c r="E170" s="111"/>
      <c r="F170" s="1"/>
      <c r="G170" s="12"/>
      <c r="H170" s="12"/>
      <c r="I170" s="12"/>
    </row>
    <row r="171" spans="1:9" ht="16.5" customHeight="1" x14ac:dyDescent="0.2">
      <c r="A171" s="1"/>
      <c r="B171" s="1"/>
      <c r="C171" s="1"/>
      <c r="D171" s="1"/>
      <c r="E171" s="111"/>
      <c r="F171" s="1"/>
      <c r="G171" s="12"/>
      <c r="H171" s="12"/>
      <c r="I171" s="12"/>
    </row>
    <row r="172" spans="1:9" ht="16.5" customHeight="1" x14ac:dyDescent="0.2">
      <c r="A172" s="1"/>
      <c r="B172" s="1"/>
      <c r="C172" s="1"/>
      <c r="D172" s="1"/>
      <c r="E172" s="111"/>
      <c r="F172" s="1"/>
      <c r="G172" s="12"/>
      <c r="H172" s="12"/>
      <c r="I172" s="12"/>
    </row>
    <row r="173" spans="1:9" ht="16.5" customHeight="1" x14ac:dyDescent="0.2">
      <c r="A173" s="1"/>
      <c r="B173" s="1"/>
      <c r="C173" s="1"/>
      <c r="D173" s="1"/>
      <c r="E173" s="111"/>
      <c r="F173" s="1"/>
      <c r="G173" s="12"/>
      <c r="H173" s="12"/>
      <c r="I173" s="12"/>
    </row>
    <row r="174" spans="1:9" ht="16.5" customHeight="1" x14ac:dyDescent="0.2">
      <c r="A174" s="1"/>
      <c r="B174" s="1"/>
      <c r="C174" s="1"/>
      <c r="D174" s="1"/>
      <c r="E174" s="111"/>
      <c r="F174" s="1"/>
      <c r="G174" s="12"/>
      <c r="H174" s="12"/>
      <c r="I174" s="12"/>
    </row>
    <row r="175" spans="1:9" ht="16.5" customHeight="1" x14ac:dyDescent="0.2">
      <c r="A175" s="1"/>
      <c r="B175" s="1"/>
      <c r="C175" s="1"/>
      <c r="D175" s="1"/>
      <c r="E175" s="111"/>
      <c r="F175" s="1"/>
      <c r="G175" s="12"/>
      <c r="H175" s="12"/>
      <c r="I175" s="12"/>
    </row>
    <row r="176" spans="1:9" ht="16.5" customHeight="1" x14ac:dyDescent="0.2">
      <c r="A176" s="1"/>
      <c r="B176" s="1"/>
      <c r="C176" s="1"/>
      <c r="D176" s="1"/>
      <c r="E176" s="111"/>
      <c r="F176" s="1"/>
      <c r="G176" s="12"/>
      <c r="H176" s="12"/>
      <c r="I176" s="12"/>
    </row>
    <row r="177" spans="1:9" ht="16.5" customHeight="1" x14ac:dyDescent="0.2">
      <c r="A177" s="1"/>
      <c r="B177" s="1"/>
      <c r="C177" s="1"/>
      <c r="D177" s="1"/>
      <c r="E177" s="111"/>
      <c r="F177" s="1"/>
      <c r="G177" s="12"/>
      <c r="H177" s="12"/>
      <c r="I177" s="12"/>
    </row>
    <row r="178" spans="1:9" ht="16.5" customHeight="1" x14ac:dyDescent="0.2">
      <c r="A178" s="1"/>
      <c r="B178" s="1"/>
      <c r="C178" s="1"/>
      <c r="D178" s="1"/>
      <c r="E178" s="111"/>
      <c r="F178" s="1"/>
      <c r="G178" s="12"/>
      <c r="H178" s="12"/>
      <c r="I178" s="12"/>
    </row>
    <row r="179" spans="1:9" ht="16.5" customHeight="1" x14ac:dyDescent="0.2">
      <c r="A179" s="1"/>
      <c r="B179" s="1"/>
      <c r="C179" s="1"/>
      <c r="D179" s="1"/>
      <c r="E179" s="111"/>
      <c r="F179" s="1"/>
      <c r="G179" s="12"/>
      <c r="H179" s="12"/>
      <c r="I179" s="12"/>
    </row>
    <row r="180" spans="1:9" ht="16.5" customHeight="1" x14ac:dyDescent="0.2">
      <c r="A180" s="1"/>
      <c r="B180" s="1"/>
      <c r="C180" s="1"/>
      <c r="D180" s="1"/>
      <c r="E180" s="111"/>
      <c r="F180" s="1"/>
      <c r="G180" s="12"/>
      <c r="H180" s="12"/>
      <c r="I180" s="12"/>
    </row>
    <row r="181" spans="1:9" ht="16.5" customHeight="1" x14ac:dyDescent="0.2">
      <c r="A181" s="1"/>
      <c r="B181" s="1"/>
      <c r="C181" s="1"/>
      <c r="D181" s="1"/>
      <c r="E181" s="111"/>
      <c r="F181" s="1"/>
      <c r="G181" s="12"/>
      <c r="H181" s="12"/>
      <c r="I181" s="12"/>
    </row>
    <row r="182" spans="1:9" ht="16.5" customHeight="1" x14ac:dyDescent="0.2">
      <c r="A182" s="1"/>
      <c r="B182" s="1"/>
      <c r="C182" s="1"/>
      <c r="D182" s="1"/>
      <c r="E182" s="111"/>
      <c r="F182" s="1"/>
      <c r="G182" s="12"/>
      <c r="H182" s="12"/>
      <c r="I182" s="12"/>
    </row>
    <row r="183" spans="1:9" ht="16.5" customHeight="1" x14ac:dyDescent="0.2">
      <c r="A183" s="1"/>
      <c r="B183" s="1"/>
      <c r="C183" s="1"/>
      <c r="D183" s="1"/>
      <c r="E183" s="111"/>
      <c r="F183" s="1"/>
      <c r="G183" s="12"/>
      <c r="H183" s="12"/>
      <c r="I183" s="12"/>
    </row>
    <row r="184" spans="1:9" ht="16.5" customHeight="1" x14ac:dyDescent="0.2">
      <c r="A184" s="1"/>
      <c r="B184" s="1"/>
      <c r="C184" s="1"/>
      <c r="D184" s="1"/>
      <c r="E184" s="111"/>
      <c r="F184" s="1"/>
      <c r="G184" s="12"/>
      <c r="H184" s="12"/>
      <c r="I184" s="12"/>
    </row>
    <row r="185" spans="1:9" ht="16.5" customHeight="1" x14ac:dyDescent="0.2">
      <c r="A185" s="1"/>
      <c r="B185" s="1"/>
      <c r="C185" s="1"/>
      <c r="D185" s="1"/>
      <c r="E185" s="111"/>
      <c r="F185" s="1"/>
      <c r="G185" s="12"/>
      <c r="H185" s="12"/>
      <c r="I185" s="12"/>
    </row>
    <row r="186" spans="1:9" ht="16.5" customHeight="1" x14ac:dyDescent="0.2">
      <c r="A186" s="1"/>
      <c r="B186" s="1"/>
      <c r="C186" s="1"/>
      <c r="D186" s="1"/>
      <c r="E186" s="111"/>
      <c r="F186" s="1"/>
      <c r="G186" s="12"/>
      <c r="H186" s="12"/>
      <c r="I186" s="12"/>
    </row>
    <row r="187" spans="1:9" ht="16.5" customHeight="1" x14ac:dyDescent="0.2">
      <c r="A187" s="1"/>
      <c r="B187" s="1"/>
      <c r="C187" s="1"/>
      <c r="D187" s="1"/>
      <c r="E187" s="111"/>
      <c r="F187" s="1"/>
      <c r="G187" s="12"/>
      <c r="H187" s="12"/>
      <c r="I187" s="12"/>
    </row>
    <row r="188" spans="1:9" ht="16.5" customHeight="1" x14ac:dyDescent="0.2">
      <c r="A188" s="1"/>
      <c r="B188" s="1"/>
      <c r="C188" s="1"/>
      <c r="D188" s="1"/>
      <c r="E188" s="111"/>
      <c r="F188" s="1"/>
      <c r="G188" s="12"/>
      <c r="H188" s="12"/>
      <c r="I188" s="12"/>
    </row>
    <row r="189" spans="1:9" ht="16.5" customHeight="1" x14ac:dyDescent="0.2">
      <c r="A189" s="1"/>
      <c r="B189" s="1"/>
      <c r="C189" s="1"/>
      <c r="D189" s="1"/>
      <c r="E189" s="111"/>
      <c r="F189" s="1"/>
      <c r="G189" s="12"/>
      <c r="H189" s="12"/>
      <c r="I189" s="12"/>
    </row>
    <row r="190" spans="1:9" ht="16.5" customHeight="1" x14ac:dyDescent="0.2">
      <c r="A190" s="1"/>
      <c r="B190" s="1"/>
      <c r="C190" s="1"/>
      <c r="D190" s="1"/>
      <c r="E190" s="111"/>
      <c r="F190" s="1"/>
      <c r="G190" s="12"/>
      <c r="H190" s="12"/>
      <c r="I190" s="12"/>
    </row>
    <row r="191" spans="1:9" ht="16.5" customHeight="1" x14ac:dyDescent="0.2">
      <c r="A191" s="1"/>
      <c r="B191" s="1"/>
      <c r="C191" s="1"/>
      <c r="D191" s="1"/>
      <c r="E191" s="111"/>
      <c r="F191" s="1"/>
      <c r="G191" s="12"/>
      <c r="H191" s="12"/>
      <c r="I191" s="12"/>
    </row>
    <row r="192" spans="1:9" ht="16.5" customHeight="1" x14ac:dyDescent="0.2">
      <c r="A192" s="1"/>
      <c r="B192" s="1"/>
      <c r="C192" s="1"/>
      <c r="D192" s="1"/>
      <c r="E192" s="111"/>
      <c r="F192" s="1"/>
      <c r="G192" s="12"/>
      <c r="H192" s="12"/>
      <c r="I192" s="12"/>
    </row>
    <row r="193" spans="1:9" ht="16.5" customHeight="1" x14ac:dyDescent="0.2">
      <c r="A193" s="2"/>
      <c r="B193" s="2"/>
      <c r="C193" s="2"/>
      <c r="D193" s="2"/>
      <c r="E193" s="112"/>
      <c r="F193" s="2"/>
      <c r="G193" s="9"/>
      <c r="H193" s="9"/>
      <c r="I193" s="9"/>
    </row>
    <row r="194" spans="1:9" ht="16.5" customHeight="1" x14ac:dyDescent="0.2">
      <c r="A194" s="2"/>
      <c r="B194" s="2"/>
      <c r="C194" s="2"/>
      <c r="D194" s="2"/>
      <c r="E194" s="112"/>
      <c r="F194" s="2"/>
      <c r="G194" s="9"/>
      <c r="H194" s="9"/>
      <c r="I194" s="9"/>
    </row>
    <row r="195" spans="1:9" ht="16.5" customHeight="1" x14ac:dyDescent="0.2">
      <c r="A195" s="2"/>
      <c r="B195" s="2"/>
      <c r="C195" s="2"/>
      <c r="D195" s="2"/>
      <c r="E195" s="112"/>
      <c r="F195" s="2"/>
      <c r="G195" s="9"/>
      <c r="H195" s="9"/>
      <c r="I195" s="9"/>
    </row>
    <row r="196" spans="1:9" ht="16.5" customHeight="1" x14ac:dyDescent="0.2">
      <c r="A196" s="2"/>
      <c r="B196" s="2"/>
      <c r="C196" s="2"/>
      <c r="D196" s="2"/>
      <c r="E196" s="112"/>
      <c r="F196" s="2"/>
      <c r="G196" s="9"/>
      <c r="H196" s="9"/>
      <c r="I196" s="9"/>
    </row>
    <row r="197" spans="1:9" ht="16.5" customHeight="1" x14ac:dyDescent="0.2">
      <c r="A197" s="2"/>
      <c r="B197" s="2"/>
      <c r="C197" s="2"/>
      <c r="D197" s="2"/>
      <c r="E197" s="112"/>
      <c r="F197" s="2"/>
      <c r="G197" s="9"/>
      <c r="H197" s="9"/>
      <c r="I197" s="9"/>
    </row>
    <row r="198" spans="1:9" ht="16.5" customHeight="1" x14ac:dyDescent="0.2">
      <c r="A198" s="2"/>
      <c r="B198" s="2"/>
      <c r="C198" s="2"/>
      <c r="D198" s="2"/>
      <c r="E198" s="112"/>
      <c r="F198" s="2"/>
      <c r="G198" s="9"/>
      <c r="H198" s="9"/>
      <c r="I198" s="9"/>
    </row>
    <row r="199" spans="1:9" ht="16.5" customHeight="1" x14ac:dyDescent="0.2">
      <c r="A199" s="2"/>
      <c r="B199" s="2"/>
      <c r="C199" s="2"/>
      <c r="D199" s="2"/>
      <c r="E199" s="112"/>
      <c r="F199" s="2"/>
      <c r="G199" s="9"/>
      <c r="H199" s="9"/>
      <c r="I199" s="9"/>
    </row>
    <row r="200" spans="1:9" ht="16.5" customHeight="1" x14ac:dyDescent="0.2">
      <c r="A200" s="2"/>
      <c r="B200" s="2"/>
      <c r="C200" s="2"/>
      <c r="D200" s="2"/>
      <c r="E200" s="112"/>
      <c r="F200" s="2"/>
      <c r="G200" s="9"/>
      <c r="H200" s="9"/>
      <c r="I200" s="9"/>
    </row>
    <row r="201" spans="1:9" ht="16.5" customHeight="1" x14ac:dyDescent="0.2">
      <c r="A201" s="2"/>
      <c r="B201" s="2"/>
      <c r="C201" s="2"/>
      <c r="D201" s="2"/>
      <c r="E201" s="112"/>
      <c r="F201" s="2"/>
      <c r="G201" s="9"/>
      <c r="H201" s="9"/>
      <c r="I201" s="9"/>
    </row>
    <row r="202" spans="1:9" ht="16.5" customHeight="1" x14ac:dyDescent="0.2">
      <c r="A202" s="2"/>
      <c r="B202" s="2"/>
      <c r="C202" s="2"/>
      <c r="D202" s="2"/>
      <c r="E202" s="112"/>
      <c r="F202" s="2"/>
      <c r="G202" s="9"/>
      <c r="H202" s="9"/>
      <c r="I202" s="9"/>
    </row>
    <row r="203" spans="1:9" ht="16.5" customHeight="1" x14ac:dyDescent="0.2">
      <c r="A203" s="2"/>
      <c r="B203" s="2"/>
      <c r="C203" s="2"/>
      <c r="D203" s="2"/>
      <c r="E203" s="112"/>
      <c r="F203" s="2"/>
      <c r="G203" s="9"/>
      <c r="H203" s="9"/>
      <c r="I203" s="9"/>
    </row>
    <row r="204" spans="1:9" ht="16.5" customHeight="1" x14ac:dyDescent="0.2">
      <c r="A204" s="2"/>
      <c r="B204" s="2"/>
      <c r="C204" s="2"/>
      <c r="D204" s="2"/>
      <c r="E204" s="112"/>
      <c r="F204" s="2"/>
      <c r="G204" s="9"/>
      <c r="H204" s="9"/>
      <c r="I204" s="9"/>
    </row>
    <row r="205" spans="1:9" ht="16.5" customHeight="1" x14ac:dyDescent="0.2">
      <c r="A205" s="2"/>
      <c r="B205" s="2"/>
      <c r="C205" s="2"/>
      <c r="D205" s="2"/>
      <c r="E205" s="112"/>
      <c r="F205" s="2"/>
      <c r="G205" s="9"/>
      <c r="H205" s="9"/>
      <c r="I205" s="9"/>
    </row>
    <row r="206" spans="1:9" ht="16.5" customHeight="1" x14ac:dyDescent="0.2">
      <c r="A206" s="2"/>
      <c r="B206" s="2"/>
      <c r="C206" s="2"/>
      <c r="D206" s="2"/>
      <c r="E206" s="112"/>
      <c r="F206" s="2"/>
      <c r="G206" s="9"/>
      <c r="H206" s="9"/>
      <c r="I206" s="9"/>
    </row>
    <row r="207" spans="1:9" ht="16.5" customHeight="1" x14ac:dyDescent="0.2">
      <c r="A207" s="2"/>
      <c r="B207" s="2"/>
      <c r="C207" s="2"/>
      <c r="D207" s="2"/>
      <c r="E207" s="112"/>
      <c r="F207" s="2"/>
      <c r="G207" s="9"/>
      <c r="H207" s="9"/>
      <c r="I207" s="9"/>
    </row>
    <row r="208" spans="1:9" ht="16.5" customHeight="1" x14ac:dyDescent="0.2">
      <c r="A208" s="2"/>
      <c r="B208" s="2"/>
      <c r="C208" s="2"/>
      <c r="D208" s="2"/>
      <c r="E208" s="112"/>
      <c r="F208" s="2"/>
      <c r="G208" s="9"/>
      <c r="H208" s="9"/>
      <c r="I208" s="9"/>
    </row>
    <row r="209" spans="1:9" ht="16.5" customHeight="1" x14ac:dyDescent="0.2">
      <c r="A209" s="2"/>
      <c r="B209" s="2"/>
      <c r="C209" s="2"/>
      <c r="D209" s="2"/>
      <c r="E209" s="112"/>
      <c r="F209" s="2"/>
      <c r="G209" s="9"/>
      <c r="H209" s="9"/>
      <c r="I209" s="9"/>
    </row>
    <row r="210" spans="1:9" ht="16.5" customHeight="1" x14ac:dyDescent="0.2">
      <c r="A210" s="2"/>
      <c r="B210" s="2"/>
      <c r="C210" s="2"/>
      <c r="D210" s="2"/>
      <c r="E210" s="112"/>
      <c r="F210" s="2"/>
      <c r="G210" s="9"/>
      <c r="H210" s="9"/>
      <c r="I210" s="9"/>
    </row>
    <row r="211" spans="1:9" ht="16.5" customHeight="1" x14ac:dyDescent="0.2">
      <c r="A211" s="2"/>
      <c r="B211" s="2"/>
      <c r="C211" s="2"/>
      <c r="D211" s="2"/>
      <c r="E211" s="112"/>
      <c r="F211" s="2"/>
      <c r="G211" s="9"/>
      <c r="H211" s="9"/>
      <c r="I211" s="9"/>
    </row>
    <row r="212" spans="1:9" ht="16.5" customHeight="1" x14ac:dyDescent="0.2">
      <c r="A212" s="2"/>
      <c r="B212" s="2"/>
      <c r="C212" s="2"/>
      <c r="D212" s="2"/>
      <c r="E212" s="112"/>
      <c r="F212" s="2"/>
      <c r="G212" s="9"/>
      <c r="H212" s="9"/>
      <c r="I212" s="9"/>
    </row>
    <row r="213" spans="1:9" ht="16.5" customHeight="1" x14ac:dyDescent="0.2">
      <c r="A213" s="2"/>
      <c r="B213" s="2"/>
      <c r="C213" s="2"/>
      <c r="D213" s="2"/>
      <c r="E213" s="112"/>
      <c r="F213" s="2"/>
      <c r="G213" s="9"/>
      <c r="H213" s="9"/>
      <c r="I213" s="9"/>
    </row>
    <row r="214" spans="1:9" ht="16.5" customHeight="1" x14ac:dyDescent="0.2">
      <c r="A214" s="2"/>
      <c r="B214" s="2"/>
      <c r="C214" s="2"/>
      <c r="D214" s="2"/>
      <c r="E214" s="112"/>
      <c r="F214" s="2"/>
      <c r="G214" s="9"/>
      <c r="H214" s="9"/>
      <c r="I214" s="9"/>
    </row>
    <row r="215" spans="1:9" ht="16.5" customHeight="1" x14ac:dyDescent="0.2">
      <c r="A215" s="2"/>
      <c r="B215" s="2"/>
      <c r="C215" s="2"/>
      <c r="D215" s="2"/>
      <c r="E215" s="112"/>
      <c r="F215" s="2"/>
      <c r="G215" s="9"/>
      <c r="H215" s="9"/>
      <c r="I215" s="9"/>
    </row>
    <row r="216" spans="1:9" ht="16.5" customHeight="1" x14ac:dyDescent="0.2">
      <c r="A216" s="2"/>
      <c r="B216" s="2"/>
      <c r="C216" s="2"/>
      <c r="D216" s="2"/>
      <c r="E216" s="112"/>
      <c r="F216" s="2"/>
      <c r="G216" s="9"/>
      <c r="H216" s="9"/>
      <c r="I216" s="9"/>
    </row>
    <row r="217" spans="1:9" ht="16.5" customHeight="1" x14ac:dyDescent="0.2">
      <c r="A217" s="2"/>
      <c r="B217" s="2"/>
      <c r="C217" s="2"/>
      <c r="D217" s="2"/>
      <c r="E217" s="112"/>
      <c r="F217" s="2"/>
      <c r="G217" s="9"/>
      <c r="H217" s="9"/>
      <c r="I217" s="9"/>
    </row>
    <row r="218" spans="1:9" ht="16.5" customHeight="1" x14ac:dyDescent="0.2">
      <c r="A218" s="2"/>
      <c r="B218" s="2"/>
      <c r="C218" s="2"/>
      <c r="D218" s="2"/>
      <c r="E218" s="112"/>
      <c r="F218" s="2"/>
      <c r="G218" s="9"/>
      <c r="H218" s="9"/>
      <c r="I218" s="9"/>
    </row>
    <row r="219" spans="1:9" ht="16.5" customHeight="1" x14ac:dyDescent="0.2">
      <c r="A219" s="2"/>
      <c r="B219" s="2"/>
      <c r="C219" s="2"/>
      <c r="D219" s="2"/>
      <c r="E219" s="112"/>
      <c r="F219" s="2"/>
      <c r="G219" s="9"/>
      <c r="H219" s="9"/>
      <c r="I219" s="9"/>
    </row>
    <row r="220" spans="1:9" ht="16.5" customHeight="1" x14ac:dyDescent="0.2">
      <c r="A220" s="2"/>
      <c r="B220" s="2"/>
      <c r="C220" s="2"/>
      <c r="D220" s="2"/>
      <c r="E220" s="112"/>
      <c r="F220" s="2"/>
      <c r="G220" s="9"/>
      <c r="H220" s="9"/>
      <c r="I220" s="9"/>
    </row>
    <row r="221" spans="1:9" ht="16.5" customHeight="1" x14ac:dyDescent="0.2">
      <c r="A221" s="2"/>
      <c r="B221" s="2"/>
      <c r="C221" s="2"/>
      <c r="D221" s="2"/>
      <c r="E221" s="112"/>
      <c r="F221" s="2"/>
      <c r="G221" s="9"/>
      <c r="H221" s="9"/>
      <c r="I221" s="9"/>
    </row>
    <row r="222" spans="1:9" ht="16.5" customHeight="1" x14ac:dyDescent="0.2">
      <c r="A222" s="2"/>
      <c r="B222" s="2"/>
      <c r="C222" s="2"/>
      <c r="D222" s="2"/>
      <c r="E222" s="112"/>
      <c r="F222" s="2"/>
      <c r="G222" s="9"/>
      <c r="H222" s="9"/>
      <c r="I222" s="9"/>
    </row>
    <row r="223" spans="1:9" ht="16.5" customHeight="1" x14ac:dyDescent="0.2">
      <c r="A223" s="2"/>
      <c r="B223" s="2"/>
      <c r="C223" s="2"/>
      <c r="D223" s="2"/>
      <c r="E223" s="112"/>
      <c r="F223" s="2"/>
      <c r="G223" s="9"/>
      <c r="H223" s="9"/>
      <c r="I223" s="9"/>
    </row>
    <row r="224" spans="1:9" ht="16.5" customHeight="1" x14ac:dyDescent="0.2">
      <c r="A224" s="2"/>
      <c r="B224" s="2"/>
      <c r="C224" s="2"/>
      <c r="D224" s="2"/>
      <c r="E224" s="112"/>
      <c r="F224" s="2"/>
      <c r="G224" s="9"/>
      <c r="H224" s="9"/>
      <c r="I224" s="9"/>
    </row>
    <row r="225" spans="1:9" ht="16.5" customHeight="1" x14ac:dyDescent="0.2">
      <c r="A225" s="2"/>
      <c r="B225" s="2"/>
      <c r="C225" s="2"/>
      <c r="D225" s="2"/>
      <c r="E225" s="112"/>
      <c r="F225" s="2"/>
      <c r="G225" s="9"/>
      <c r="H225" s="9"/>
      <c r="I225" s="9"/>
    </row>
    <row r="226" spans="1:9" ht="16.5" customHeight="1" x14ac:dyDescent="0.2">
      <c r="A226" s="2"/>
      <c r="B226" s="2"/>
      <c r="C226" s="2"/>
      <c r="D226" s="2"/>
      <c r="E226" s="112"/>
      <c r="F226" s="2"/>
      <c r="G226" s="9"/>
      <c r="H226" s="9"/>
      <c r="I226" s="9"/>
    </row>
    <row r="227" spans="1:9" ht="16.5" customHeight="1" x14ac:dyDescent="0.2">
      <c r="A227" s="2"/>
      <c r="B227" s="2"/>
      <c r="C227" s="2"/>
      <c r="D227" s="2"/>
      <c r="E227" s="112"/>
      <c r="F227" s="2"/>
      <c r="G227" s="9"/>
      <c r="H227" s="9"/>
      <c r="I227" s="9"/>
    </row>
    <row r="228" spans="1:9" ht="16.5" customHeight="1" x14ac:dyDescent="0.2">
      <c r="A228" s="2"/>
      <c r="B228" s="2"/>
      <c r="C228" s="2"/>
      <c r="D228" s="2"/>
      <c r="E228" s="112"/>
      <c r="F228" s="2"/>
      <c r="G228" s="9"/>
      <c r="H228" s="9"/>
      <c r="I228" s="9"/>
    </row>
    <row r="229" spans="1:9" ht="16.5" customHeight="1" x14ac:dyDescent="0.2">
      <c r="A229" s="2"/>
      <c r="B229" s="2"/>
      <c r="C229" s="2"/>
      <c r="D229" s="2"/>
      <c r="E229" s="112"/>
      <c r="F229" s="2"/>
      <c r="G229" s="9"/>
      <c r="H229" s="9"/>
      <c r="I229" s="9"/>
    </row>
    <row r="230" spans="1:9" ht="16.5" customHeight="1" x14ac:dyDescent="0.2">
      <c r="A230" s="2"/>
      <c r="B230" s="2"/>
      <c r="C230" s="2"/>
      <c r="D230" s="2"/>
      <c r="E230" s="112"/>
      <c r="F230" s="2"/>
      <c r="G230" s="9"/>
      <c r="H230" s="9"/>
      <c r="I230" s="9"/>
    </row>
    <row r="231" spans="1:9" ht="16.5" customHeight="1" x14ac:dyDescent="0.2">
      <c r="A231" s="2"/>
      <c r="B231" s="2"/>
      <c r="C231" s="2"/>
      <c r="D231" s="2"/>
      <c r="E231" s="112"/>
      <c r="F231" s="2"/>
      <c r="G231" s="9"/>
      <c r="H231" s="9"/>
      <c r="I231" s="9"/>
    </row>
    <row r="232" spans="1:9" ht="16.5" customHeight="1" x14ac:dyDescent="0.2">
      <c r="A232" s="2"/>
      <c r="B232" s="2"/>
      <c r="C232" s="2"/>
      <c r="D232" s="2"/>
      <c r="E232" s="112"/>
      <c r="F232" s="2"/>
      <c r="G232" s="9"/>
      <c r="H232" s="9"/>
      <c r="I232" s="9"/>
    </row>
    <row r="233" spans="1:9" ht="16.5" customHeight="1" x14ac:dyDescent="0.2">
      <c r="A233" s="2"/>
      <c r="B233" s="2"/>
      <c r="C233" s="2"/>
      <c r="D233" s="2"/>
      <c r="E233" s="112"/>
      <c r="F233" s="2"/>
      <c r="G233" s="9"/>
      <c r="H233" s="9"/>
      <c r="I233" s="9"/>
    </row>
    <row r="234" spans="1:9" ht="16.5" customHeight="1" x14ac:dyDescent="0.2">
      <c r="A234" s="2"/>
      <c r="B234" s="2"/>
      <c r="C234" s="2"/>
      <c r="D234" s="2"/>
      <c r="E234" s="112"/>
      <c r="F234" s="2"/>
      <c r="G234" s="9"/>
      <c r="H234" s="9"/>
      <c r="I234" s="9"/>
    </row>
    <row r="235" spans="1:9" ht="16.5" customHeight="1" x14ac:dyDescent="0.2">
      <c r="A235" s="2"/>
      <c r="B235" s="2"/>
      <c r="C235" s="2"/>
      <c r="D235" s="2"/>
      <c r="E235" s="112"/>
      <c r="F235" s="2"/>
      <c r="G235" s="9"/>
      <c r="H235" s="9"/>
      <c r="I235" s="9"/>
    </row>
    <row r="236" spans="1:9" ht="16.5" customHeight="1" x14ac:dyDescent="0.2">
      <c r="A236" s="2"/>
      <c r="B236" s="2"/>
      <c r="C236" s="2"/>
      <c r="D236" s="2"/>
      <c r="E236" s="112"/>
      <c r="F236" s="2"/>
      <c r="G236" s="9"/>
      <c r="H236" s="9"/>
      <c r="I236" s="9"/>
    </row>
    <row r="237" spans="1:9" ht="16.5" customHeight="1" x14ac:dyDescent="0.2">
      <c r="A237" s="2"/>
      <c r="B237" s="2"/>
      <c r="C237" s="2"/>
      <c r="D237" s="2"/>
      <c r="E237" s="112"/>
      <c r="F237" s="2"/>
      <c r="G237" s="9"/>
      <c r="H237" s="9"/>
      <c r="I237" s="9"/>
    </row>
    <row r="238" spans="1:9" ht="16.5" customHeight="1" x14ac:dyDescent="0.2">
      <c r="A238" s="2"/>
      <c r="B238" s="2"/>
      <c r="C238" s="2"/>
      <c r="D238" s="2"/>
      <c r="E238" s="112"/>
      <c r="F238" s="2"/>
      <c r="G238" s="9"/>
      <c r="H238" s="9"/>
      <c r="I238" s="9"/>
    </row>
    <row r="239" spans="1:9" ht="16.5" customHeight="1" x14ac:dyDescent="0.2">
      <c r="A239" s="2"/>
      <c r="B239" s="2"/>
      <c r="C239" s="2"/>
      <c r="D239" s="2"/>
      <c r="E239" s="112"/>
      <c r="F239" s="2"/>
      <c r="G239" s="9"/>
      <c r="H239" s="9"/>
      <c r="I239" s="9"/>
    </row>
    <row r="240" spans="1:9" ht="16.5" customHeight="1" x14ac:dyDescent="0.2">
      <c r="A240" s="2"/>
      <c r="B240" s="2"/>
      <c r="C240" s="2"/>
      <c r="D240" s="2"/>
      <c r="E240" s="112"/>
      <c r="F240" s="2"/>
      <c r="G240" s="9"/>
      <c r="H240" s="9"/>
      <c r="I240" s="9"/>
    </row>
    <row r="241" spans="1:9" ht="16.5" customHeight="1" x14ac:dyDescent="0.2">
      <c r="A241" s="2"/>
      <c r="B241" s="2"/>
      <c r="C241" s="2"/>
      <c r="D241" s="2"/>
      <c r="E241" s="112"/>
      <c r="F241" s="2"/>
      <c r="G241" s="9"/>
      <c r="H241" s="9"/>
      <c r="I241" s="9"/>
    </row>
    <row r="242" spans="1:9" ht="16.5" customHeight="1" x14ac:dyDescent="0.2">
      <c r="A242" s="2"/>
      <c r="B242" s="2"/>
      <c r="C242" s="2"/>
      <c r="D242" s="2"/>
      <c r="E242" s="112"/>
      <c r="F242" s="2"/>
      <c r="G242" s="9"/>
      <c r="H242" s="9"/>
      <c r="I242" s="9"/>
    </row>
    <row r="243" spans="1:9" ht="16.5" customHeight="1" x14ac:dyDescent="0.2">
      <c r="A243" s="2"/>
      <c r="B243" s="2"/>
      <c r="C243" s="2"/>
      <c r="D243" s="2"/>
      <c r="E243" s="112"/>
      <c r="F243" s="2"/>
      <c r="G243" s="9"/>
      <c r="H243" s="9"/>
      <c r="I243" s="9"/>
    </row>
    <row r="244" spans="1:9" ht="16.5" customHeight="1" x14ac:dyDescent="0.2">
      <c r="A244" s="2"/>
      <c r="B244" s="2"/>
      <c r="C244" s="2"/>
      <c r="D244" s="2"/>
      <c r="E244" s="112"/>
      <c r="F244" s="2"/>
      <c r="G244" s="9"/>
      <c r="H244" s="9"/>
      <c r="I244" s="9"/>
    </row>
    <row r="245" spans="1:9" ht="16.5" customHeight="1" x14ac:dyDescent="0.2">
      <c r="A245" s="2"/>
      <c r="B245" s="2"/>
      <c r="C245" s="2"/>
      <c r="D245" s="2"/>
      <c r="E245" s="112"/>
      <c r="F245" s="2"/>
      <c r="G245" s="9"/>
      <c r="H245" s="9"/>
      <c r="I245" s="9"/>
    </row>
    <row r="246" spans="1:9" ht="16.5" customHeight="1" x14ac:dyDescent="0.2">
      <c r="A246" s="2"/>
      <c r="B246" s="2"/>
      <c r="C246" s="2"/>
      <c r="D246" s="2"/>
      <c r="E246" s="112"/>
      <c r="F246" s="2"/>
      <c r="G246" s="9"/>
      <c r="H246" s="9"/>
      <c r="I246" s="9"/>
    </row>
    <row r="247" spans="1:9" ht="16.5" customHeight="1" x14ac:dyDescent="0.2">
      <c r="A247" s="2"/>
      <c r="B247" s="2"/>
      <c r="C247" s="2"/>
      <c r="D247" s="2"/>
      <c r="E247" s="112"/>
      <c r="F247" s="2"/>
      <c r="G247" s="9"/>
      <c r="H247" s="9"/>
      <c r="I247" s="9"/>
    </row>
    <row r="248" spans="1:9" ht="16.5" customHeight="1" x14ac:dyDescent="0.2">
      <c r="A248" s="2"/>
      <c r="B248" s="2"/>
      <c r="C248" s="2"/>
      <c r="D248" s="2"/>
      <c r="E248" s="112"/>
      <c r="F248" s="2"/>
      <c r="G248" s="9"/>
      <c r="H248" s="9"/>
      <c r="I248" s="9"/>
    </row>
    <row r="249" spans="1:9" ht="16.5" customHeight="1" x14ac:dyDescent="0.2">
      <c r="A249" s="2"/>
      <c r="B249" s="2"/>
      <c r="C249" s="2"/>
      <c r="D249" s="2"/>
      <c r="E249" s="112"/>
      <c r="F249" s="2"/>
      <c r="G249" s="9"/>
      <c r="H249" s="9"/>
      <c r="I249" s="9"/>
    </row>
    <row r="250" spans="1:9" ht="16.5" customHeight="1" x14ac:dyDescent="0.2">
      <c r="A250" s="2"/>
      <c r="B250" s="2"/>
      <c r="C250" s="2"/>
      <c r="D250" s="2"/>
      <c r="E250" s="112"/>
      <c r="F250" s="2"/>
      <c r="G250" s="9"/>
      <c r="H250" s="9"/>
      <c r="I250" s="9"/>
    </row>
    <row r="251" spans="1:9" ht="16.5" customHeight="1" x14ac:dyDescent="0.2">
      <c r="A251" s="2"/>
      <c r="B251" s="2"/>
      <c r="C251" s="2"/>
      <c r="D251" s="2"/>
      <c r="E251" s="112"/>
      <c r="F251" s="2"/>
      <c r="G251" s="9"/>
      <c r="H251" s="9"/>
      <c r="I251" s="9"/>
    </row>
    <row r="252" spans="1:9" ht="16.5" customHeight="1" x14ac:dyDescent="0.2">
      <c r="A252" s="2"/>
      <c r="B252" s="2"/>
      <c r="C252" s="2"/>
      <c r="D252" s="2"/>
      <c r="E252" s="112"/>
      <c r="F252" s="2"/>
      <c r="G252" s="9"/>
      <c r="H252" s="9"/>
      <c r="I252" s="9"/>
    </row>
    <row r="253" spans="1:9" ht="16.5" customHeight="1" x14ac:dyDescent="0.2">
      <c r="A253" s="2"/>
      <c r="B253" s="2"/>
      <c r="C253" s="2"/>
      <c r="D253" s="2"/>
      <c r="E253" s="112"/>
      <c r="F253" s="2"/>
      <c r="G253" s="9"/>
      <c r="H253" s="9"/>
      <c r="I253" s="9"/>
    </row>
    <row r="254" spans="1:9" ht="16.5" customHeight="1" x14ac:dyDescent="0.2">
      <c r="A254" s="2"/>
      <c r="B254" s="2"/>
      <c r="C254" s="2"/>
      <c r="D254" s="2"/>
      <c r="E254" s="112"/>
      <c r="F254" s="2"/>
      <c r="G254" s="9"/>
      <c r="H254" s="9"/>
      <c r="I254" s="9"/>
    </row>
    <row r="255" spans="1:9" ht="16.5" customHeight="1" x14ac:dyDescent="0.2">
      <c r="A255" s="2"/>
      <c r="B255" s="2"/>
      <c r="C255" s="2"/>
      <c r="D255" s="2"/>
      <c r="E255" s="112"/>
      <c r="F255" s="2"/>
      <c r="G255" s="9"/>
      <c r="H255" s="9"/>
      <c r="I255" s="9"/>
    </row>
    <row r="256" spans="1:9" ht="16.5" customHeight="1" x14ac:dyDescent="0.2">
      <c r="A256" s="2"/>
      <c r="B256" s="2"/>
      <c r="C256" s="2"/>
      <c r="D256" s="2"/>
      <c r="E256" s="112"/>
      <c r="F256" s="2"/>
      <c r="G256" s="9"/>
      <c r="H256" s="9"/>
      <c r="I256" s="9"/>
    </row>
    <row r="257" spans="1:9" ht="16.5" customHeight="1" x14ac:dyDescent="0.2">
      <c r="A257" s="2"/>
      <c r="B257" s="2"/>
      <c r="C257" s="2"/>
      <c r="D257" s="2"/>
      <c r="E257" s="112"/>
      <c r="F257" s="2"/>
      <c r="G257" s="9"/>
      <c r="H257" s="9"/>
      <c r="I257" s="9"/>
    </row>
    <row r="258" spans="1:9" ht="16.5" customHeight="1" x14ac:dyDescent="0.2">
      <c r="A258" s="2"/>
      <c r="B258" s="2"/>
      <c r="C258" s="2"/>
      <c r="D258" s="2"/>
      <c r="E258" s="112"/>
      <c r="F258" s="2"/>
      <c r="G258" s="9"/>
      <c r="H258" s="9"/>
      <c r="I258" s="9"/>
    </row>
    <row r="259" spans="1:9" ht="16.5" customHeight="1" x14ac:dyDescent="0.2">
      <c r="A259" s="2"/>
      <c r="B259" s="2"/>
      <c r="C259" s="2"/>
      <c r="D259" s="2"/>
      <c r="E259" s="112"/>
      <c r="F259" s="2"/>
      <c r="G259" s="9"/>
      <c r="H259" s="9"/>
      <c r="I259" s="9"/>
    </row>
    <row r="260" spans="1:9" ht="16.5" customHeight="1" x14ac:dyDescent="0.2">
      <c r="A260" s="2"/>
      <c r="B260" s="2"/>
      <c r="C260" s="2"/>
      <c r="D260" s="2"/>
      <c r="E260" s="112"/>
      <c r="F260" s="2"/>
      <c r="G260" s="9"/>
      <c r="H260" s="9"/>
      <c r="I260" s="9"/>
    </row>
    <row r="261" spans="1:9" ht="16.5" customHeight="1" x14ac:dyDescent="0.2">
      <c r="A261" s="2"/>
      <c r="B261" s="2"/>
      <c r="C261" s="2"/>
      <c r="D261" s="2"/>
      <c r="E261" s="112"/>
      <c r="F261" s="2"/>
      <c r="G261" s="9"/>
      <c r="H261" s="9"/>
      <c r="I261" s="9"/>
    </row>
    <row r="262" spans="1:9" ht="16.5" customHeight="1" x14ac:dyDescent="0.2">
      <c r="A262" s="2"/>
      <c r="B262" s="2"/>
      <c r="C262" s="2"/>
      <c r="D262" s="2"/>
      <c r="E262" s="112"/>
      <c r="F262" s="2"/>
      <c r="G262" s="9"/>
      <c r="H262" s="9"/>
      <c r="I262" s="9"/>
    </row>
    <row r="263" spans="1:9" ht="16.5" customHeight="1" x14ac:dyDescent="0.2">
      <c r="A263" s="2"/>
      <c r="B263" s="2"/>
      <c r="C263" s="2"/>
      <c r="D263" s="2"/>
      <c r="E263" s="112"/>
      <c r="F263" s="2"/>
      <c r="G263" s="9"/>
      <c r="H263" s="9"/>
      <c r="I263" s="9"/>
    </row>
    <row r="264" spans="1:9" ht="16.5" customHeight="1" x14ac:dyDescent="0.2">
      <c r="A264" s="2"/>
      <c r="B264" s="2"/>
      <c r="C264" s="2"/>
      <c r="D264" s="2"/>
      <c r="E264" s="112"/>
      <c r="F264" s="2"/>
      <c r="G264" s="9"/>
      <c r="H264" s="9"/>
      <c r="I264" s="9"/>
    </row>
    <row r="265" spans="1:9" ht="16.5" customHeight="1" x14ac:dyDescent="0.2">
      <c r="A265" s="2"/>
      <c r="B265" s="2"/>
      <c r="C265" s="2"/>
      <c r="D265" s="2"/>
      <c r="E265" s="112"/>
      <c r="F265" s="2"/>
      <c r="G265" s="9"/>
      <c r="H265" s="9"/>
      <c r="I265" s="9"/>
    </row>
    <row r="266" spans="1:9" ht="16.5" customHeight="1" x14ac:dyDescent="0.2">
      <c r="A266" s="2"/>
      <c r="B266" s="2"/>
      <c r="C266" s="2"/>
      <c r="D266" s="2"/>
      <c r="E266" s="112"/>
      <c r="F266" s="2"/>
      <c r="G266" s="9"/>
      <c r="H266" s="9"/>
      <c r="I266" s="9"/>
    </row>
    <row r="267" spans="1:9" ht="16.5" customHeight="1" x14ac:dyDescent="0.2">
      <c r="A267" s="2"/>
      <c r="B267" s="2"/>
      <c r="C267" s="2"/>
      <c r="D267" s="2"/>
      <c r="E267" s="112"/>
      <c r="F267" s="2"/>
      <c r="G267" s="9"/>
      <c r="H267" s="9"/>
      <c r="I267" s="9"/>
    </row>
    <row r="268" spans="1:9" ht="16.5" customHeight="1" x14ac:dyDescent="0.2">
      <c r="A268" s="2"/>
      <c r="B268" s="2"/>
      <c r="C268" s="2"/>
      <c r="D268" s="2"/>
      <c r="E268" s="112"/>
      <c r="F268" s="2"/>
      <c r="G268" s="9"/>
      <c r="H268" s="9"/>
      <c r="I268" s="9"/>
    </row>
    <row r="269" spans="1:9" ht="16.5" customHeight="1" x14ac:dyDescent="0.2">
      <c r="A269" s="2"/>
      <c r="B269" s="2"/>
      <c r="C269" s="2"/>
      <c r="D269" s="2"/>
      <c r="E269" s="112"/>
      <c r="F269" s="2"/>
      <c r="G269" s="9"/>
      <c r="H269" s="9"/>
      <c r="I269" s="9"/>
    </row>
    <row r="270" spans="1:9" ht="16.5" customHeight="1" x14ac:dyDescent="0.2">
      <c r="A270" s="2"/>
      <c r="B270" s="2"/>
      <c r="C270" s="2"/>
      <c r="D270" s="2"/>
      <c r="E270" s="112"/>
      <c r="F270" s="2"/>
      <c r="G270" s="9"/>
      <c r="H270" s="9"/>
      <c r="I270" s="9"/>
    </row>
    <row r="271" spans="1:9" ht="16.5" customHeight="1" x14ac:dyDescent="0.2">
      <c r="A271" s="2"/>
      <c r="B271" s="2"/>
      <c r="C271" s="2"/>
      <c r="D271" s="2"/>
      <c r="E271" s="112"/>
      <c r="F271" s="2"/>
      <c r="G271" s="9"/>
      <c r="H271" s="9"/>
      <c r="I271" s="9"/>
    </row>
    <row r="272" spans="1:9" ht="16.5" customHeight="1" x14ac:dyDescent="0.2">
      <c r="A272" s="2"/>
      <c r="B272" s="2"/>
      <c r="C272" s="2"/>
      <c r="D272" s="2"/>
      <c r="E272" s="112"/>
      <c r="F272" s="2"/>
      <c r="G272" s="9"/>
      <c r="H272" s="9"/>
      <c r="I272" s="9"/>
    </row>
    <row r="273" spans="1:9" ht="16.5" customHeight="1" x14ac:dyDescent="0.2">
      <c r="A273" s="2"/>
      <c r="B273" s="2"/>
      <c r="C273" s="2"/>
      <c r="D273" s="2"/>
      <c r="E273" s="112"/>
      <c r="F273" s="2"/>
      <c r="G273" s="9"/>
      <c r="H273" s="9"/>
      <c r="I273" s="9"/>
    </row>
    <row r="274" spans="1:9" ht="16.5" customHeight="1" x14ac:dyDescent="0.2">
      <c r="A274" s="2"/>
      <c r="B274" s="2"/>
      <c r="C274" s="2"/>
      <c r="D274" s="2"/>
      <c r="E274" s="112"/>
      <c r="F274" s="2"/>
      <c r="G274" s="9"/>
      <c r="H274" s="9"/>
      <c r="I274" s="9"/>
    </row>
    <row r="275" spans="1:9" ht="16.5" customHeight="1" x14ac:dyDescent="0.2">
      <c r="A275" s="2"/>
      <c r="B275" s="2"/>
      <c r="C275" s="2"/>
      <c r="D275" s="2"/>
      <c r="E275" s="112"/>
      <c r="F275" s="2"/>
      <c r="G275" s="9"/>
      <c r="H275" s="9"/>
      <c r="I275" s="9"/>
    </row>
    <row r="276" spans="1:9" ht="16.5" customHeight="1" x14ac:dyDescent="0.2">
      <c r="A276" s="2"/>
      <c r="B276" s="2"/>
      <c r="C276" s="2"/>
      <c r="D276" s="2"/>
      <c r="E276" s="112"/>
      <c r="F276" s="2"/>
      <c r="G276" s="9"/>
      <c r="H276" s="9"/>
      <c r="I276" s="9"/>
    </row>
    <row r="277" spans="1:9" ht="16.5" customHeight="1" x14ac:dyDescent="0.2">
      <c r="A277" s="2"/>
      <c r="B277" s="2"/>
      <c r="C277" s="2"/>
      <c r="D277" s="2"/>
      <c r="E277" s="112"/>
      <c r="F277" s="2"/>
      <c r="G277" s="9"/>
      <c r="H277" s="9"/>
      <c r="I277" s="9"/>
    </row>
    <row r="278" spans="1:9" ht="16.5" customHeight="1" x14ac:dyDescent="0.2">
      <c r="A278" s="2"/>
      <c r="B278" s="2"/>
      <c r="C278" s="2"/>
      <c r="D278" s="2"/>
      <c r="E278" s="112"/>
      <c r="F278" s="2"/>
      <c r="G278" s="9"/>
      <c r="H278" s="9"/>
      <c r="I278" s="9"/>
    </row>
    <row r="279" spans="1:9" ht="16.5" customHeight="1" x14ac:dyDescent="0.2">
      <c r="A279" s="2"/>
      <c r="B279" s="2"/>
      <c r="C279" s="2"/>
      <c r="D279" s="2"/>
      <c r="E279" s="112"/>
      <c r="F279" s="2"/>
      <c r="G279" s="9"/>
      <c r="H279" s="9"/>
      <c r="I279" s="9"/>
    </row>
    <row r="280" spans="1:9" ht="16.5" customHeight="1" x14ac:dyDescent="0.2">
      <c r="A280" s="2"/>
      <c r="B280" s="2"/>
      <c r="C280" s="2"/>
      <c r="D280" s="2"/>
      <c r="E280" s="112"/>
      <c r="F280" s="2"/>
      <c r="G280" s="9"/>
      <c r="H280" s="9"/>
      <c r="I280" s="9"/>
    </row>
    <row r="281" spans="1:9" ht="16.5" customHeight="1" x14ac:dyDescent="0.2">
      <c r="A281" s="2"/>
      <c r="B281" s="2"/>
      <c r="C281" s="2"/>
      <c r="D281" s="2"/>
      <c r="E281" s="112"/>
      <c r="F281" s="2"/>
      <c r="G281" s="9"/>
      <c r="H281" s="9"/>
      <c r="I281" s="9"/>
    </row>
    <row r="282" spans="1:9" ht="16.5" customHeight="1" x14ac:dyDescent="0.2">
      <c r="A282" s="2"/>
      <c r="B282" s="2"/>
      <c r="C282" s="2"/>
      <c r="D282" s="2"/>
      <c r="E282" s="112"/>
      <c r="F282" s="2"/>
      <c r="G282" s="9"/>
      <c r="H282" s="9"/>
      <c r="I282" s="9"/>
    </row>
    <row r="283" spans="1:9" ht="16.5" customHeight="1" x14ac:dyDescent="0.2">
      <c r="A283" s="2"/>
      <c r="B283" s="2"/>
      <c r="C283" s="2"/>
      <c r="D283" s="2"/>
      <c r="E283" s="112"/>
      <c r="F283" s="2"/>
      <c r="G283" s="9"/>
      <c r="H283" s="9"/>
      <c r="I283" s="9"/>
    </row>
    <row r="284" spans="1:9" ht="16.5" customHeight="1" x14ac:dyDescent="0.2">
      <c r="A284" s="2"/>
      <c r="B284" s="2"/>
      <c r="C284" s="2"/>
      <c r="D284" s="2"/>
      <c r="E284" s="112"/>
      <c r="F284" s="2"/>
      <c r="G284" s="9"/>
      <c r="H284" s="9"/>
      <c r="I284" s="9"/>
    </row>
    <row r="285" spans="1:9" ht="16.5" customHeight="1" x14ac:dyDescent="0.2">
      <c r="A285" s="2"/>
      <c r="B285" s="2"/>
      <c r="C285" s="2"/>
      <c r="D285" s="2"/>
      <c r="E285" s="112"/>
      <c r="F285" s="2"/>
      <c r="G285" s="9"/>
      <c r="H285" s="9"/>
      <c r="I285" s="9"/>
    </row>
    <row r="286" spans="1:9" ht="16.5" customHeight="1" x14ac:dyDescent="0.2">
      <c r="A286" s="2"/>
      <c r="B286" s="2"/>
      <c r="C286" s="2"/>
      <c r="D286" s="2"/>
      <c r="E286" s="112"/>
      <c r="F286" s="2"/>
      <c r="G286" s="9"/>
      <c r="H286" s="9"/>
      <c r="I286" s="9"/>
    </row>
    <row r="287" spans="1:9" ht="16.5" customHeight="1" x14ac:dyDescent="0.2">
      <c r="A287" s="2"/>
      <c r="B287" s="2"/>
      <c r="C287" s="2"/>
      <c r="D287" s="2"/>
      <c r="E287" s="112"/>
      <c r="F287" s="2"/>
      <c r="G287" s="9"/>
      <c r="H287" s="9"/>
      <c r="I287" s="9"/>
    </row>
    <row r="288" spans="1:9" ht="16.5" customHeight="1" x14ac:dyDescent="0.2">
      <c r="A288" s="2"/>
      <c r="B288" s="2"/>
      <c r="C288" s="2"/>
      <c r="D288" s="2"/>
      <c r="E288" s="112"/>
      <c r="F288" s="2"/>
      <c r="G288" s="9"/>
      <c r="H288" s="9"/>
      <c r="I288" s="9"/>
    </row>
    <row r="289" spans="1:9" ht="16.5" customHeight="1" x14ac:dyDescent="0.2">
      <c r="A289" s="2"/>
      <c r="B289" s="2"/>
      <c r="C289" s="2"/>
      <c r="D289" s="2"/>
      <c r="E289" s="112"/>
      <c r="F289" s="2"/>
      <c r="G289" s="9"/>
      <c r="H289" s="9"/>
      <c r="I289" s="9"/>
    </row>
    <row r="290" spans="1:9" ht="16.5" customHeight="1" x14ac:dyDescent="0.2">
      <c r="A290" s="2"/>
      <c r="B290" s="2"/>
      <c r="C290" s="2"/>
      <c r="D290" s="2"/>
      <c r="E290" s="112"/>
      <c r="F290" s="2"/>
      <c r="G290" s="9"/>
      <c r="H290" s="9"/>
      <c r="I290" s="9"/>
    </row>
    <row r="291" spans="1:9" ht="16.5" customHeight="1" x14ac:dyDescent="0.2">
      <c r="A291" s="2"/>
      <c r="B291" s="2"/>
      <c r="C291" s="2"/>
      <c r="D291" s="2"/>
      <c r="E291" s="112"/>
      <c r="F291" s="2"/>
      <c r="G291" s="9"/>
      <c r="H291" s="9"/>
      <c r="I291" s="9"/>
    </row>
    <row r="292" spans="1:9" ht="16.5" customHeight="1" x14ac:dyDescent="0.2">
      <c r="A292" s="2"/>
      <c r="B292" s="2"/>
      <c r="C292" s="2"/>
      <c r="D292" s="2"/>
      <c r="E292" s="112"/>
      <c r="F292" s="2"/>
      <c r="G292" s="9"/>
      <c r="H292" s="9"/>
      <c r="I292" s="9"/>
    </row>
    <row r="293" spans="1:9" ht="16.5" customHeight="1" x14ac:dyDescent="0.2">
      <c r="A293" s="2"/>
      <c r="B293" s="2"/>
      <c r="C293" s="2"/>
      <c r="D293" s="2"/>
      <c r="E293" s="112"/>
      <c r="F293" s="2"/>
      <c r="G293" s="9"/>
      <c r="H293" s="9"/>
      <c r="I293" s="9"/>
    </row>
    <row r="294" spans="1:9" ht="16.5" customHeight="1" x14ac:dyDescent="0.2">
      <c r="A294" s="2"/>
      <c r="B294" s="2"/>
      <c r="C294" s="2"/>
      <c r="D294" s="2"/>
      <c r="E294" s="112"/>
      <c r="F294" s="2"/>
      <c r="G294" s="9"/>
      <c r="H294" s="9"/>
      <c r="I294" s="9"/>
    </row>
    <row r="295" spans="1:9" ht="16.5" customHeight="1" x14ac:dyDescent="0.2">
      <c r="A295" s="2"/>
      <c r="B295" s="2"/>
      <c r="C295" s="2"/>
      <c r="D295" s="2"/>
      <c r="E295" s="112"/>
      <c r="F295" s="2"/>
      <c r="G295" s="9"/>
      <c r="H295" s="9"/>
      <c r="I295" s="9"/>
    </row>
    <row r="296" spans="1:9" ht="16.5" customHeight="1" x14ac:dyDescent="0.2">
      <c r="A296" s="2"/>
      <c r="B296" s="2"/>
      <c r="C296" s="2"/>
      <c r="D296" s="2"/>
      <c r="E296" s="112"/>
      <c r="F296" s="2"/>
      <c r="G296" s="9"/>
      <c r="H296" s="9"/>
      <c r="I296" s="9"/>
    </row>
    <row r="297" spans="1:9" ht="16.5" customHeight="1" x14ac:dyDescent="0.2">
      <c r="A297" s="2"/>
      <c r="B297" s="2"/>
      <c r="C297" s="2"/>
      <c r="D297" s="2"/>
      <c r="E297" s="112"/>
      <c r="F297" s="2"/>
      <c r="G297" s="9"/>
      <c r="H297" s="9"/>
      <c r="I297" s="9"/>
    </row>
    <row r="298" spans="1:9" ht="16.5" customHeight="1" x14ac:dyDescent="0.2">
      <c r="A298" s="2"/>
      <c r="B298" s="2"/>
      <c r="C298" s="2"/>
      <c r="D298" s="2"/>
      <c r="E298" s="112"/>
      <c r="F298" s="2"/>
      <c r="G298" s="9"/>
      <c r="H298" s="9"/>
      <c r="I298" s="9"/>
    </row>
    <row r="299" spans="1:9" ht="16.5" customHeight="1" x14ac:dyDescent="0.2">
      <c r="A299" s="2"/>
      <c r="B299" s="2"/>
      <c r="C299" s="2"/>
      <c r="D299" s="2"/>
      <c r="E299" s="112"/>
      <c r="F299" s="2"/>
      <c r="G299" s="9"/>
      <c r="H299" s="9"/>
      <c r="I299" s="9"/>
    </row>
    <row r="300" spans="1:9" ht="16.5" customHeight="1" x14ac:dyDescent="0.2">
      <c r="A300" s="2"/>
      <c r="B300" s="2"/>
      <c r="C300" s="2"/>
      <c r="D300" s="2"/>
      <c r="E300" s="112"/>
      <c r="F300" s="2"/>
      <c r="G300" s="9"/>
      <c r="H300" s="9"/>
      <c r="I300" s="9"/>
    </row>
    <row r="301" spans="1:9" ht="16.5" customHeight="1" x14ac:dyDescent="0.2">
      <c r="A301" s="2"/>
      <c r="B301" s="2"/>
      <c r="C301" s="2"/>
      <c r="D301" s="2"/>
      <c r="E301" s="112"/>
      <c r="F301" s="2"/>
      <c r="G301" s="9"/>
      <c r="H301" s="9"/>
      <c r="I301" s="9"/>
    </row>
    <row r="302" spans="1:9" ht="16.5" customHeight="1" x14ac:dyDescent="0.2">
      <c r="A302" s="2"/>
      <c r="B302" s="2"/>
      <c r="C302" s="2"/>
      <c r="D302" s="2"/>
      <c r="E302" s="112"/>
      <c r="F302" s="2"/>
      <c r="G302" s="9"/>
      <c r="H302" s="9"/>
      <c r="I302" s="9"/>
    </row>
    <row r="303" spans="1:9" ht="16.5" customHeight="1" x14ac:dyDescent="0.2">
      <c r="A303" s="2"/>
      <c r="B303" s="2"/>
      <c r="C303" s="2"/>
      <c r="D303" s="2"/>
      <c r="E303" s="112"/>
      <c r="F303" s="2"/>
      <c r="G303" s="9"/>
      <c r="H303" s="9"/>
      <c r="I303" s="9"/>
    </row>
    <row r="304" spans="1:9" ht="16.5" customHeight="1" x14ac:dyDescent="0.2">
      <c r="A304" s="2"/>
      <c r="B304" s="2"/>
      <c r="C304" s="2"/>
      <c r="D304" s="2"/>
      <c r="E304" s="112"/>
      <c r="F304" s="2"/>
      <c r="G304" s="9"/>
      <c r="H304" s="9"/>
      <c r="I304" s="9"/>
    </row>
    <row r="305" spans="1:9" ht="16.5" customHeight="1" x14ac:dyDescent="0.2">
      <c r="A305" s="2"/>
      <c r="B305" s="2"/>
      <c r="C305" s="2"/>
      <c r="D305" s="2"/>
      <c r="E305" s="112"/>
      <c r="F305" s="2"/>
      <c r="G305" s="9"/>
      <c r="H305" s="9"/>
      <c r="I305" s="9"/>
    </row>
    <row r="306" spans="1:9" ht="16.5" customHeight="1" x14ac:dyDescent="0.2">
      <c r="A306" s="2"/>
      <c r="B306" s="2"/>
      <c r="C306" s="2"/>
      <c r="D306" s="2"/>
      <c r="E306" s="112"/>
      <c r="F306" s="2"/>
      <c r="G306" s="9"/>
      <c r="H306" s="9"/>
      <c r="I306" s="9"/>
    </row>
    <row r="307" spans="1:9" ht="16.5" customHeight="1" x14ac:dyDescent="0.2">
      <c r="A307" s="2"/>
      <c r="B307" s="2"/>
      <c r="C307" s="2"/>
      <c r="D307" s="2"/>
      <c r="E307" s="112"/>
      <c r="F307" s="2"/>
      <c r="G307" s="9"/>
      <c r="H307" s="9"/>
      <c r="I307" s="9"/>
    </row>
    <row r="308" spans="1:9" ht="16.5" customHeight="1" x14ac:dyDescent="0.2">
      <c r="A308" s="2"/>
      <c r="B308" s="2"/>
      <c r="C308" s="2"/>
      <c r="D308" s="2"/>
      <c r="E308" s="112"/>
      <c r="F308" s="2"/>
      <c r="G308" s="9"/>
      <c r="H308" s="9"/>
      <c r="I308" s="9"/>
    </row>
    <row r="309" spans="1:9" ht="16.5" customHeight="1" x14ac:dyDescent="0.2">
      <c r="A309" s="2"/>
      <c r="B309" s="2"/>
      <c r="C309" s="2"/>
      <c r="D309" s="2"/>
      <c r="E309" s="112"/>
      <c r="F309" s="2"/>
      <c r="G309" s="9"/>
      <c r="H309" s="9"/>
      <c r="I309" s="9"/>
    </row>
    <row r="310" spans="1:9" ht="16.5" customHeight="1" x14ac:dyDescent="0.2">
      <c r="A310" s="2"/>
      <c r="B310" s="2"/>
      <c r="C310" s="2"/>
      <c r="D310" s="2"/>
      <c r="E310" s="112"/>
      <c r="F310" s="2"/>
      <c r="G310" s="9"/>
      <c r="H310" s="9"/>
      <c r="I310" s="9"/>
    </row>
    <row r="311" spans="1:9" ht="16.5" customHeight="1" x14ac:dyDescent="0.2">
      <c r="A311" s="2"/>
      <c r="B311" s="2"/>
      <c r="C311" s="2"/>
      <c r="D311" s="2"/>
      <c r="E311" s="112"/>
      <c r="F311" s="2"/>
      <c r="G311" s="9"/>
      <c r="H311" s="9"/>
      <c r="I311" s="9"/>
    </row>
    <row r="312" spans="1:9" ht="16.5" customHeight="1" x14ac:dyDescent="0.2">
      <c r="A312" s="2"/>
      <c r="B312" s="2"/>
      <c r="C312" s="2"/>
      <c r="D312" s="2"/>
      <c r="E312" s="112"/>
      <c r="F312" s="2"/>
      <c r="G312" s="9"/>
      <c r="H312" s="9"/>
      <c r="I312" s="9"/>
    </row>
    <row r="313" spans="1:9" ht="16.5" customHeight="1" x14ac:dyDescent="0.2">
      <c r="A313" s="2"/>
      <c r="B313" s="2"/>
      <c r="C313" s="2"/>
      <c r="D313" s="2"/>
      <c r="E313" s="112"/>
      <c r="F313" s="2"/>
      <c r="G313" s="9"/>
      <c r="H313" s="9"/>
      <c r="I313" s="9"/>
    </row>
    <row r="314" spans="1:9" ht="16.5" customHeight="1" x14ac:dyDescent="0.2">
      <c r="A314" s="2"/>
      <c r="B314" s="2"/>
      <c r="C314" s="2"/>
      <c r="D314" s="2"/>
      <c r="E314" s="112"/>
      <c r="F314" s="2"/>
      <c r="G314" s="9"/>
      <c r="H314" s="9"/>
      <c r="I314" s="9"/>
    </row>
    <row r="315" spans="1:9" ht="16.5" customHeight="1" x14ac:dyDescent="0.2">
      <c r="A315" s="2"/>
      <c r="B315" s="2"/>
      <c r="C315" s="2"/>
      <c r="D315" s="2"/>
      <c r="E315" s="112"/>
      <c r="F315" s="2"/>
      <c r="G315" s="9"/>
      <c r="H315" s="9"/>
      <c r="I315" s="9"/>
    </row>
    <row r="316" spans="1:9" ht="16.5" customHeight="1" x14ac:dyDescent="0.2">
      <c r="A316" s="2"/>
      <c r="B316" s="2"/>
      <c r="C316" s="2"/>
      <c r="D316" s="2"/>
      <c r="E316" s="112"/>
      <c r="F316" s="2"/>
      <c r="G316" s="9"/>
      <c r="H316" s="9"/>
      <c r="I316" s="9"/>
    </row>
    <row r="317" spans="1:9" ht="16.5" customHeight="1" x14ac:dyDescent="0.2">
      <c r="A317" s="2"/>
      <c r="B317" s="2"/>
      <c r="C317" s="2"/>
      <c r="D317" s="2"/>
      <c r="E317" s="112"/>
      <c r="F317" s="2"/>
      <c r="G317" s="9"/>
      <c r="H317" s="9"/>
      <c r="I317" s="9"/>
    </row>
    <row r="318" spans="1:9" ht="16.5" customHeight="1" x14ac:dyDescent="0.2">
      <c r="A318" s="2"/>
      <c r="B318" s="2"/>
      <c r="C318" s="2"/>
      <c r="D318" s="2"/>
      <c r="E318" s="112"/>
      <c r="F318" s="2"/>
      <c r="G318" s="9"/>
      <c r="H318" s="9"/>
      <c r="I318" s="9"/>
    </row>
    <row r="319" spans="1:9" ht="16.5" customHeight="1" x14ac:dyDescent="0.2">
      <c r="A319" s="2"/>
      <c r="B319" s="2"/>
      <c r="C319" s="2"/>
      <c r="D319" s="2"/>
      <c r="E319" s="112"/>
      <c r="F319" s="2"/>
      <c r="G319" s="9"/>
      <c r="H319" s="9"/>
      <c r="I319" s="9"/>
    </row>
    <row r="320" spans="1:9" ht="16.5" customHeight="1" x14ac:dyDescent="0.2">
      <c r="A320" s="2"/>
      <c r="B320" s="2"/>
      <c r="C320" s="2"/>
      <c r="D320" s="2"/>
      <c r="E320" s="112"/>
      <c r="F320" s="2"/>
      <c r="G320" s="9"/>
      <c r="H320" s="9"/>
      <c r="I320" s="9"/>
    </row>
    <row r="321" spans="1:9" ht="16.5" customHeight="1" x14ac:dyDescent="0.2">
      <c r="A321" s="2"/>
      <c r="B321" s="2"/>
      <c r="C321" s="2"/>
      <c r="D321" s="2"/>
      <c r="E321" s="112"/>
      <c r="F321" s="2"/>
      <c r="G321" s="9"/>
      <c r="H321" s="9"/>
      <c r="I321" s="9"/>
    </row>
    <row r="322" spans="1:9" ht="16.5" customHeight="1" x14ac:dyDescent="0.2">
      <c r="A322" s="2"/>
      <c r="B322" s="2"/>
      <c r="C322" s="2"/>
      <c r="D322" s="2"/>
      <c r="E322" s="112"/>
      <c r="F322" s="2"/>
      <c r="G322" s="9"/>
      <c r="H322" s="9"/>
      <c r="I322" s="9"/>
    </row>
    <row r="323" spans="1:9" ht="16.5" customHeight="1" x14ac:dyDescent="0.2">
      <c r="A323" s="2"/>
      <c r="B323" s="2"/>
      <c r="C323" s="2"/>
      <c r="D323" s="2"/>
      <c r="E323" s="112"/>
      <c r="F323" s="2"/>
      <c r="G323" s="9"/>
      <c r="H323" s="9"/>
      <c r="I323" s="9"/>
    </row>
    <row r="324" spans="1:9" ht="16.5" customHeight="1" x14ac:dyDescent="0.2">
      <c r="A324" s="2"/>
      <c r="B324" s="2"/>
      <c r="C324" s="2"/>
      <c r="D324" s="2"/>
      <c r="E324" s="112"/>
      <c r="F324" s="2"/>
      <c r="G324" s="9"/>
      <c r="H324" s="9"/>
      <c r="I324" s="9"/>
    </row>
    <row r="325" spans="1:9" ht="16.5" customHeight="1" x14ac:dyDescent="0.2">
      <c r="A325" s="2"/>
      <c r="B325" s="2"/>
      <c r="C325" s="2"/>
      <c r="D325" s="2"/>
      <c r="E325" s="112"/>
      <c r="F325" s="2"/>
      <c r="G325" s="9"/>
      <c r="H325" s="9"/>
      <c r="I325" s="9"/>
    </row>
    <row r="326" spans="1:9" ht="16.5" customHeight="1" x14ac:dyDescent="0.2">
      <c r="A326" s="2"/>
      <c r="B326" s="2"/>
      <c r="C326" s="2"/>
      <c r="D326" s="2"/>
      <c r="E326" s="112"/>
      <c r="F326" s="2"/>
      <c r="G326" s="9"/>
      <c r="H326" s="9"/>
      <c r="I326" s="9"/>
    </row>
    <row r="327" spans="1:9" ht="16.5" customHeight="1" x14ac:dyDescent="0.2">
      <c r="A327" s="2"/>
      <c r="B327" s="2"/>
      <c r="C327" s="2"/>
      <c r="D327" s="2"/>
      <c r="E327" s="112"/>
      <c r="F327" s="2"/>
      <c r="G327" s="9"/>
      <c r="H327" s="9"/>
      <c r="I327" s="9"/>
    </row>
    <row r="328" spans="1:9" ht="16.5" customHeight="1" x14ac:dyDescent="0.2">
      <c r="A328" s="2"/>
      <c r="B328" s="2"/>
      <c r="C328" s="2"/>
      <c r="D328" s="2"/>
      <c r="E328" s="112"/>
      <c r="F328" s="2"/>
      <c r="G328" s="9"/>
      <c r="H328" s="9"/>
      <c r="I328" s="9"/>
    </row>
    <row r="329" spans="1:9" ht="16.5" customHeight="1" x14ac:dyDescent="0.2">
      <c r="A329" s="2"/>
      <c r="B329" s="2"/>
      <c r="C329" s="2"/>
      <c r="D329" s="2"/>
      <c r="E329" s="112"/>
      <c r="F329" s="2"/>
      <c r="G329" s="9"/>
      <c r="H329" s="9"/>
      <c r="I329" s="9"/>
    </row>
    <row r="330" spans="1:9" ht="16.5" customHeight="1" x14ac:dyDescent="0.2">
      <c r="A330" s="2"/>
      <c r="B330" s="2"/>
      <c r="C330" s="2"/>
      <c r="D330" s="2"/>
      <c r="E330" s="112"/>
      <c r="F330" s="2"/>
      <c r="G330" s="9"/>
      <c r="H330" s="9"/>
      <c r="I330" s="9"/>
    </row>
    <row r="331" spans="1:9" ht="16.5" customHeight="1" x14ac:dyDescent="0.2">
      <c r="A331" s="2"/>
      <c r="B331" s="2"/>
      <c r="C331" s="2"/>
      <c r="D331" s="2"/>
      <c r="E331" s="112"/>
      <c r="F331" s="2"/>
      <c r="G331" s="9"/>
      <c r="H331" s="9"/>
      <c r="I331" s="9"/>
    </row>
    <row r="332" spans="1:9" ht="16.5" customHeight="1" x14ac:dyDescent="0.2">
      <c r="A332" s="2"/>
      <c r="B332" s="2"/>
      <c r="C332" s="2"/>
      <c r="D332" s="2"/>
      <c r="E332" s="112"/>
      <c r="F332" s="2"/>
      <c r="G332" s="9"/>
      <c r="H332" s="9"/>
      <c r="I332" s="9"/>
    </row>
    <row r="333" spans="1:9" ht="16.5" customHeight="1" x14ac:dyDescent="0.2">
      <c r="A333" s="2"/>
      <c r="B333" s="2"/>
      <c r="C333" s="2"/>
      <c r="D333" s="2"/>
      <c r="E333" s="112"/>
      <c r="F333" s="2"/>
      <c r="G333" s="9"/>
      <c r="H333" s="9"/>
      <c r="I333" s="9"/>
    </row>
    <row r="334" spans="1:9" ht="16.5" customHeight="1" x14ac:dyDescent="0.2">
      <c r="A334" s="2"/>
      <c r="B334" s="2"/>
      <c r="C334" s="2"/>
      <c r="D334" s="2"/>
      <c r="E334" s="112"/>
      <c r="F334" s="2"/>
      <c r="G334" s="9"/>
      <c r="H334" s="9"/>
      <c r="I334" s="9"/>
    </row>
    <row r="335" spans="1:9" ht="16.5" customHeight="1" x14ac:dyDescent="0.2">
      <c r="A335" s="2"/>
      <c r="B335" s="2"/>
      <c r="C335" s="2"/>
      <c r="D335" s="2"/>
      <c r="E335" s="112"/>
      <c r="F335" s="2"/>
      <c r="G335" s="9"/>
      <c r="H335" s="9"/>
      <c r="I335" s="9"/>
    </row>
    <row r="336" spans="1:9" ht="16.5" customHeight="1" x14ac:dyDescent="0.2">
      <c r="A336" s="2"/>
      <c r="B336" s="2"/>
      <c r="C336" s="2"/>
      <c r="D336" s="2"/>
      <c r="E336" s="112"/>
      <c r="F336" s="2"/>
      <c r="G336" s="9"/>
      <c r="H336" s="9"/>
      <c r="I336" s="9"/>
    </row>
    <row r="337" spans="1:9" ht="16.5" customHeight="1" x14ac:dyDescent="0.2">
      <c r="A337" s="2"/>
      <c r="B337" s="2"/>
      <c r="C337" s="2"/>
      <c r="D337" s="2"/>
      <c r="E337" s="112"/>
      <c r="F337" s="2"/>
      <c r="G337" s="9"/>
      <c r="H337" s="9"/>
      <c r="I337" s="9"/>
    </row>
    <row r="338" spans="1:9" ht="16.5" customHeight="1" x14ac:dyDescent="0.2">
      <c r="A338" s="2"/>
      <c r="B338" s="2"/>
      <c r="C338" s="2"/>
      <c r="D338" s="2"/>
      <c r="E338" s="112"/>
      <c r="F338" s="2"/>
      <c r="G338" s="9"/>
      <c r="H338" s="9"/>
      <c r="I338" s="9"/>
    </row>
    <row r="339" spans="1:9" ht="16.5" customHeight="1" x14ac:dyDescent="0.2">
      <c r="A339" s="2"/>
      <c r="B339" s="2"/>
      <c r="C339" s="2"/>
      <c r="D339" s="2"/>
      <c r="E339" s="112"/>
      <c r="F339" s="2"/>
      <c r="G339" s="9"/>
      <c r="H339" s="9"/>
      <c r="I339" s="9"/>
    </row>
    <row r="340" spans="1:9" ht="16.5" customHeight="1" x14ac:dyDescent="0.2">
      <c r="A340" s="2"/>
      <c r="B340" s="2"/>
      <c r="C340" s="2"/>
      <c r="D340" s="2"/>
      <c r="E340" s="112"/>
      <c r="F340" s="2"/>
      <c r="G340" s="9"/>
      <c r="H340" s="9"/>
      <c r="I340" s="9"/>
    </row>
    <row r="341" spans="1:9" ht="16.5" customHeight="1" x14ac:dyDescent="0.2">
      <c r="A341" s="2"/>
      <c r="B341" s="2"/>
      <c r="C341" s="2"/>
      <c r="D341" s="2"/>
      <c r="E341" s="112"/>
      <c r="F341" s="2"/>
      <c r="G341" s="9"/>
      <c r="H341" s="9"/>
      <c r="I341" s="9"/>
    </row>
    <row r="342" spans="1:9" ht="16.5" customHeight="1" x14ac:dyDescent="0.2">
      <c r="A342" s="2"/>
      <c r="B342" s="2"/>
      <c r="C342" s="2"/>
      <c r="D342" s="2"/>
      <c r="E342" s="112"/>
      <c r="F342" s="2"/>
      <c r="G342" s="9"/>
      <c r="H342" s="9"/>
      <c r="I342" s="9"/>
    </row>
    <row r="343" spans="1:9" ht="16.5" customHeight="1" x14ac:dyDescent="0.2">
      <c r="A343" s="2"/>
      <c r="B343" s="2"/>
      <c r="C343" s="2"/>
      <c r="D343" s="2"/>
      <c r="E343" s="112"/>
      <c r="F343" s="2"/>
      <c r="G343" s="9"/>
      <c r="H343" s="9"/>
      <c r="I343" s="9"/>
    </row>
    <row r="344" spans="1:9" ht="16.5" customHeight="1" x14ac:dyDescent="0.2">
      <c r="A344" s="2"/>
      <c r="B344" s="2"/>
      <c r="C344" s="2"/>
      <c r="D344" s="2"/>
      <c r="E344" s="112"/>
      <c r="F344" s="2"/>
      <c r="G344" s="9"/>
      <c r="H344" s="9"/>
      <c r="I344" s="9"/>
    </row>
    <row r="345" spans="1:9" ht="16.5" customHeight="1" x14ac:dyDescent="0.2">
      <c r="A345" s="2"/>
      <c r="B345" s="2"/>
      <c r="C345" s="2"/>
      <c r="D345" s="2"/>
      <c r="E345" s="112"/>
      <c r="F345" s="2"/>
      <c r="G345" s="9"/>
      <c r="H345" s="9"/>
      <c r="I345" s="9"/>
    </row>
    <row r="346" spans="1:9" ht="16.5" customHeight="1" x14ac:dyDescent="0.2">
      <c r="A346" s="2"/>
      <c r="B346" s="2"/>
      <c r="C346" s="2"/>
      <c r="D346" s="2"/>
      <c r="E346" s="112"/>
      <c r="F346" s="2"/>
      <c r="G346" s="9"/>
      <c r="H346" s="9"/>
      <c r="I346" s="9"/>
    </row>
    <row r="347" spans="1:9" ht="16.5" customHeight="1" x14ac:dyDescent="0.2">
      <c r="A347" s="2"/>
      <c r="B347" s="2"/>
      <c r="C347" s="2"/>
      <c r="D347" s="2"/>
      <c r="E347" s="112"/>
      <c r="F347" s="2"/>
      <c r="G347" s="9"/>
      <c r="H347" s="9"/>
      <c r="I347" s="9"/>
    </row>
    <row r="348" spans="1:9" ht="16.5" customHeight="1" x14ac:dyDescent="0.2">
      <c r="A348" s="2"/>
      <c r="B348" s="2"/>
      <c r="C348" s="2"/>
      <c r="D348" s="2"/>
      <c r="E348" s="112"/>
      <c r="F348" s="2"/>
      <c r="G348" s="9"/>
      <c r="H348" s="9"/>
      <c r="I348" s="9"/>
    </row>
    <row r="349" spans="1:9" ht="16.5" customHeight="1" x14ac:dyDescent="0.2">
      <c r="A349" s="2"/>
      <c r="B349" s="2"/>
      <c r="C349" s="2"/>
      <c r="D349" s="2"/>
      <c r="E349" s="112"/>
      <c r="F349" s="2"/>
      <c r="G349" s="9"/>
      <c r="H349" s="9"/>
      <c r="I349" s="9"/>
    </row>
    <row r="350" spans="1:9" ht="16.5" customHeight="1" x14ac:dyDescent="0.2">
      <c r="A350" s="2"/>
      <c r="B350" s="2"/>
      <c r="C350" s="2"/>
      <c r="D350" s="2"/>
      <c r="E350" s="112"/>
      <c r="F350" s="2"/>
      <c r="G350" s="9"/>
      <c r="H350" s="9"/>
      <c r="I350" s="9"/>
    </row>
    <row r="351" spans="1:9" ht="16.5" customHeight="1" x14ac:dyDescent="0.2">
      <c r="A351" s="2"/>
      <c r="B351" s="2"/>
      <c r="C351" s="2"/>
      <c r="D351" s="2"/>
      <c r="E351" s="112"/>
      <c r="F351" s="2"/>
      <c r="G351" s="9"/>
      <c r="H351" s="9"/>
      <c r="I351" s="9"/>
    </row>
    <row r="352" spans="1:9" ht="16.5" customHeight="1" x14ac:dyDescent="0.2">
      <c r="A352" s="2"/>
      <c r="B352" s="2"/>
      <c r="C352" s="2"/>
      <c r="D352" s="2"/>
      <c r="E352" s="112"/>
      <c r="F352" s="2"/>
      <c r="G352" s="9"/>
      <c r="H352" s="9"/>
      <c r="I352" s="9"/>
    </row>
    <row r="353" spans="1:9" ht="16.5" customHeight="1" x14ac:dyDescent="0.2">
      <c r="A353" s="2"/>
      <c r="B353" s="2"/>
      <c r="C353" s="2"/>
      <c r="D353" s="2"/>
      <c r="E353" s="112"/>
      <c r="F353" s="2"/>
      <c r="G353" s="9"/>
      <c r="H353" s="9"/>
      <c r="I353" s="9"/>
    </row>
    <row r="354" spans="1:9" ht="16.5" customHeight="1" x14ac:dyDescent="0.2">
      <c r="A354" s="2"/>
      <c r="B354" s="2"/>
      <c r="C354" s="2"/>
      <c r="D354" s="2"/>
      <c r="E354" s="112"/>
      <c r="F354" s="2"/>
      <c r="G354" s="9"/>
      <c r="H354" s="9"/>
      <c r="I354" s="9"/>
    </row>
    <row r="355" spans="1:9" ht="16.5" customHeight="1" x14ac:dyDescent="0.2">
      <c r="A355" s="2"/>
      <c r="B355" s="2"/>
      <c r="C355" s="2"/>
      <c r="D355" s="2"/>
      <c r="E355" s="112"/>
      <c r="F355" s="2"/>
      <c r="G355" s="9"/>
      <c r="H355" s="9"/>
      <c r="I355" s="9"/>
    </row>
    <row r="356" spans="1:9" ht="16.5" customHeight="1" x14ac:dyDescent="0.2">
      <c r="A356" s="2"/>
      <c r="B356" s="2"/>
      <c r="C356" s="2"/>
      <c r="D356" s="2"/>
      <c r="E356" s="112"/>
      <c r="F356" s="2"/>
      <c r="G356" s="9"/>
      <c r="H356" s="9"/>
      <c r="I356" s="9"/>
    </row>
    <row r="357" spans="1:9" ht="16.5" customHeight="1" x14ac:dyDescent="0.2">
      <c r="A357" s="2"/>
      <c r="B357" s="2"/>
      <c r="C357" s="2"/>
      <c r="D357" s="2"/>
      <c r="E357" s="112"/>
      <c r="F357" s="2"/>
      <c r="G357" s="9"/>
      <c r="H357" s="9"/>
      <c r="I357" s="9"/>
    </row>
    <row r="358" spans="1:9" ht="16.5" customHeight="1" x14ac:dyDescent="0.2">
      <c r="A358" s="2"/>
      <c r="B358" s="2"/>
      <c r="C358" s="2"/>
      <c r="D358" s="2"/>
      <c r="E358" s="112"/>
      <c r="F358" s="2"/>
      <c r="G358" s="9"/>
      <c r="H358" s="9"/>
      <c r="I358" s="9"/>
    </row>
    <row r="359" spans="1:9" ht="16.5" customHeight="1" x14ac:dyDescent="0.2">
      <c r="A359" s="2"/>
      <c r="B359" s="2"/>
      <c r="C359" s="2"/>
      <c r="D359" s="2"/>
      <c r="E359" s="112"/>
      <c r="F359" s="2"/>
      <c r="G359" s="9"/>
      <c r="H359" s="9"/>
      <c r="I359" s="9"/>
    </row>
    <row r="360" spans="1:9" ht="16.5" customHeight="1" x14ac:dyDescent="0.2">
      <c r="A360" s="2"/>
      <c r="B360" s="2"/>
      <c r="C360" s="2"/>
      <c r="D360" s="2"/>
      <c r="E360" s="112"/>
      <c r="F360" s="2"/>
      <c r="G360" s="9"/>
      <c r="H360" s="9"/>
      <c r="I360" s="9"/>
    </row>
    <row r="361" spans="1:9" ht="16.5" customHeight="1" x14ac:dyDescent="0.2">
      <c r="A361" s="2"/>
      <c r="B361" s="2"/>
      <c r="C361" s="2"/>
      <c r="D361" s="2"/>
      <c r="E361" s="112"/>
      <c r="F361" s="2"/>
      <c r="G361" s="9"/>
      <c r="H361" s="9"/>
      <c r="I361" s="9"/>
    </row>
    <row r="362" spans="1:9" ht="16.5" customHeight="1" x14ac:dyDescent="0.2">
      <c r="A362" s="2"/>
      <c r="B362" s="2"/>
      <c r="C362" s="2"/>
      <c r="D362" s="2"/>
      <c r="E362" s="112"/>
      <c r="F362" s="2"/>
      <c r="G362" s="9"/>
      <c r="H362" s="9"/>
      <c r="I362" s="9"/>
    </row>
    <row r="363" spans="1:9" ht="16.5" customHeight="1" x14ac:dyDescent="0.2">
      <c r="A363" s="2"/>
      <c r="B363" s="2"/>
      <c r="C363" s="2"/>
      <c r="D363" s="2"/>
      <c r="E363" s="112"/>
      <c r="F363" s="2"/>
      <c r="G363" s="9"/>
      <c r="H363" s="9"/>
      <c r="I363" s="9"/>
    </row>
    <row r="364" spans="1:9" ht="16.5" customHeight="1" x14ac:dyDescent="0.2">
      <c r="A364" s="2"/>
      <c r="B364" s="2"/>
      <c r="C364" s="2"/>
      <c r="D364" s="2"/>
      <c r="E364" s="112"/>
      <c r="F364" s="2"/>
      <c r="G364" s="9"/>
      <c r="H364" s="9"/>
      <c r="I364" s="9"/>
    </row>
    <row r="365" spans="1:9" ht="16.5" customHeight="1" x14ac:dyDescent="0.2">
      <c r="A365" s="2"/>
      <c r="B365" s="2"/>
      <c r="C365" s="2"/>
      <c r="D365" s="2"/>
      <c r="E365" s="112"/>
      <c r="F365" s="2"/>
      <c r="G365" s="9"/>
      <c r="H365" s="9"/>
      <c r="I365" s="9"/>
    </row>
    <row r="366" spans="1:9" ht="16.5" customHeight="1" x14ac:dyDescent="0.2">
      <c r="A366" s="2"/>
      <c r="B366" s="2"/>
      <c r="C366" s="2"/>
      <c r="D366" s="2"/>
      <c r="E366" s="112"/>
      <c r="F366" s="2"/>
      <c r="G366" s="9"/>
      <c r="H366" s="9"/>
      <c r="I366" s="9"/>
    </row>
    <row r="367" spans="1:9" ht="16.5" customHeight="1" x14ac:dyDescent="0.2">
      <c r="A367" s="2"/>
      <c r="B367" s="2"/>
      <c r="C367" s="2"/>
      <c r="D367" s="2"/>
      <c r="E367" s="112"/>
      <c r="F367" s="2"/>
      <c r="G367" s="9"/>
      <c r="H367" s="9"/>
      <c r="I367" s="9"/>
    </row>
    <row r="368" spans="1:9" ht="16.5" customHeight="1" x14ac:dyDescent="0.2">
      <c r="A368" s="2"/>
      <c r="B368" s="2"/>
      <c r="C368" s="2"/>
      <c r="D368" s="2"/>
      <c r="E368" s="112"/>
      <c r="F368" s="2"/>
      <c r="G368" s="9"/>
      <c r="H368" s="9"/>
      <c r="I368" s="9"/>
    </row>
    <row r="369" spans="1:9" ht="16.5" customHeight="1" x14ac:dyDescent="0.2">
      <c r="A369" s="2"/>
      <c r="B369" s="2"/>
      <c r="C369" s="2"/>
      <c r="D369" s="2"/>
      <c r="E369" s="112"/>
      <c r="F369" s="2"/>
      <c r="G369" s="9"/>
      <c r="H369" s="9"/>
      <c r="I369" s="9"/>
    </row>
    <row r="370" spans="1:9" ht="16.5" customHeight="1" x14ac:dyDescent="0.2">
      <c r="A370" s="2"/>
      <c r="B370" s="2"/>
      <c r="C370" s="2"/>
      <c r="D370" s="2"/>
      <c r="E370" s="112"/>
      <c r="F370" s="2"/>
      <c r="G370" s="9"/>
      <c r="H370" s="9"/>
      <c r="I370" s="9"/>
    </row>
    <row r="371" spans="1:9" ht="16.5" customHeight="1" x14ac:dyDescent="0.2">
      <c r="A371" s="2"/>
      <c r="B371" s="2"/>
      <c r="C371" s="2"/>
      <c r="D371" s="2"/>
      <c r="E371" s="112"/>
      <c r="F371" s="2"/>
      <c r="G371" s="9"/>
      <c r="H371" s="9"/>
      <c r="I371" s="9"/>
    </row>
    <row r="372" spans="1:9" ht="16.5" customHeight="1" x14ac:dyDescent="0.2">
      <c r="A372" s="2"/>
      <c r="B372" s="2"/>
      <c r="C372" s="2"/>
      <c r="D372" s="2"/>
      <c r="E372" s="112"/>
      <c r="F372" s="2"/>
      <c r="G372" s="9"/>
      <c r="H372" s="9"/>
      <c r="I372" s="9"/>
    </row>
    <row r="373" spans="1:9" ht="16.5" customHeight="1" x14ac:dyDescent="0.2">
      <c r="A373" s="2"/>
      <c r="B373" s="2"/>
      <c r="C373" s="2"/>
      <c r="D373" s="2"/>
      <c r="E373" s="112"/>
      <c r="F373" s="2"/>
      <c r="G373" s="9"/>
      <c r="H373" s="9"/>
      <c r="I373" s="9"/>
    </row>
    <row r="374" spans="1:9" ht="16.5" customHeight="1" x14ac:dyDescent="0.2">
      <c r="A374" s="2"/>
      <c r="B374" s="2"/>
      <c r="C374" s="2"/>
      <c r="D374" s="2"/>
      <c r="E374" s="112"/>
      <c r="F374" s="2"/>
      <c r="G374" s="9"/>
      <c r="H374" s="9"/>
      <c r="I374" s="9"/>
    </row>
    <row r="375" spans="1:9" ht="16.5" customHeight="1" x14ac:dyDescent="0.2">
      <c r="A375" s="2"/>
      <c r="B375" s="2"/>
      <c r="C375" s="2"/>
      <c r="D375" s="2"/>
      <c r="E375" s="112"/>
      <c r="F375" s="2"/>
      <c r="G375" s="9"/>
      <c r="H375" s="9"/>
      <c r="I375" s="9"/>
    </row>
    <row r="376" spans="1:9" ht="16.5" customHeight="1" x14ac:dyDescent="0.2">
      <c r="A376" s="2"/>
      <c r="B376" s="2"/>
      <c r="C376" s="2"/>
      <c r="D376" s="2"/>
      <c r="E376" s="112"/>
      <c r="F376" s="2"/>
      <c r="G376" s="9"/>
      <c r="H376" s="9"/>
      <c r="I376" s="9"/>
    </row>
    <row r="377" spans="1:9" ht="16.5" customHeight="1" x14ac:dyDescent="0.2">
      <c r="A377" s="2"/>
      <c r="B377" s="2"/>
      <c r="C377" s="2"/>
      <c r="D377" s="2"/>
      <c r="E377" s="112"/>
      <c r="F377" s="2"/>
      <c r="G377" s="9"/>
      <c r="H377" s="9"/>
      <c r="I377" s="9"/>
    </row>
    <row r="378" spans="1:9" ht="16.5" customHeight="1" x14ac:dyDescent="0.2">
      <c r="A378" s="2"/>
      <c r="B378" s="2"/>
      <c r="C378" s="2"/>
      <c r="D378" s="2"/>
      <c r="E378" s="112"/>
      <c r="F378" s="2"/>
      <c r="G378" s="9"/>
      <c r="H378" s="9"/>
      <c r="I378" s="9"/>
    </row>
    <row r="379" spans="1:9" ht="16.5" customHeight="1" x14ac:dyDescent="0.2">
      <c r="A379" s="2"/>
      <c r="B379" s="2"/>
      <c r="C379" s="2"/>
      <c r="D379" s="2"/>
      <c r="E379" s="112"/>
      <c r="F379" s="2"/>
      <c r="G379" s="9"/>
      <c r="H379" s="9"/>
      <c r="I379" s="9"/>
    </row>
    <row r="380" spans="1:9" ht="16.5" customHeight="1" x14ac:dyDescent="0.2">
      <c r="A380" s="2"/>
      <c r="B380" s="2"/>
      <c r="C380" s="2"/>
      <c r="D380" s="2"/>
      <c r="E380" s="112"/>
      <c r="F380" s="2"/>
      <c r="G380" s="9"/>
      <c r="H380" s="9"/>
      <c r="I380" s="9"/>
    </row>
    <row r="381" spans="1:9" ht="16.5" customHeight="1" x14ac:dyDescent="0.2">
      <c r="A381" s="2"/>
      <c r="B381" s="2"/>
      <c r="C381" s="2"/>
      <c r="D381" s="2"/>
      <c r="E381" s="112"/>
      <c r="F381" s="2"/>
      <c r="G381" s="9"/>
      <c r="H381" s="9"/>
      <c r="I381" s="9"/>
    </row>
    <row r="382" spans="1:9" ht="16.5" customHeight="1" x14ac:dyDescent="0.2">
      <c r="A382" s="2"/>
      <c r="B382" s="2"/>
      <c r="C382" s="2"/>
      <c r="D382" s="2"/>
      <c r="E382" s="112"/>
      <c r="F382" s="2"/>
      <c r="G382" s="9"/>
      <c r="H382" s="9"/>
      <c r="I382" s="9"/>
    </row>
    <row r="383" spans="1:9" ht="16.5" customHeight="1" x14ac:dyDescent="0.2">
      <c r="A383" s="2"/>
      <c r="B383" s="2"/>
      <c r="C383" s="2"/>
      <c r="D383" s="2"/>
      <c r="E383" s="112"/>
      <c r="F383" s="2"/>
      <c r="G383" s="9"/>
      <c r="H383" s="9"/>
      <c r="I383" s="9"/>
    </row>
    <row r="384" spans="1:9" ht="16.5" customHeight="1" x14ac:dyDescent="0.2">
      <c r="A384" s="2"/>
      <c r="B384" s="2"/>
      <c r="C384" s="2"/>
      <c r="D384" s="2"/>
      <c r="E384" s="112"/>
      <c r="F384" s="2"/>
      <c r="G384" s="9"/>
      <c r="H384" s="9"/>
      <c r="I384" s="9"/>
    </row>
    <row r="385" spans="1:9" ht="16.5" customHeight="1" x14ac:dyDescent="0.2">
      <c r="A385" s="2"/>
      <c r="B385" s="2"/>
      <c r="C385" s="2"/>
      <c r="D385" s="2"/>
      <c r="E385" s="112"/>
      <c r="F385" s="2"/>
      <c r="G385" s="9"/>
      <c r="H385" s="9"/>
      <c r="I385" s="9"/>
    </row>
    <row r="386" spans="1:9" ht="16.5" customHeight="1" x14ac:dyDescent="0.2">
      <c r="A386" s="2"/>
      <c r="B386" s="2"/>
      <c r="C386" s="2"/>
      <c r="D386" s="2"/>
      <c r="E386" s="112"/>
      <c r="F386" s="2"/>
      <c r="G386" s="9"/>
      <c r="H386" s="9"/>
      <c r="I386" s="9"/>
    </row>
    <row r="387" spans="1:9" ht="16.5" customHeight="1" x14ac:dyDescent="0.2">
      <c r="A387" s="2"/>
      <c r="B387" s="2"/>
      <c r="C387" s="2"/>
      <c r="D387" s="2"/>
      <c r="E387" s="112"/>
      <c r="F387" s="2"/>
      <c r="G387" s="9"/>
      <c r="H387" s="9"/>
      <c r="I387" s="9"/>
    </row>
    <row r="388" spans="1:9" ht="16.5" customHeight="1" x14ac:dyDescent="0.2">
      <c r="A388" s="2"/>
      <c r="B388" s="2"/>
      <c r="C388" s="2"/>
      <c r="D388" s="2"/>
      <c r="E388" s="112"/>
      <c r="F388" s="2"/>
      <c r="G388" s="9"/>
      <c r="H388" s="9"/>
      <c r="I388" s="9"/>
    </row>
    <row r="389" spans="1:9" ht="16.5" customHeight="1" x14ac:dyDescent="0.2">
      <c r="A389" s="2"/>
      <c r="B389" s="2"/>
      <c r="C389" s="2"/>
      <c r="D389" s="2"/>
      <c r="E389" s="112"/>
      <c r="F389" s="2"/>
      <c r="G389" s="9"/>
      <c r="H389" s="9"/>
      <c r="I389" s="9"/>
    </row>
    <row r="390" spans="1:9" ht="16.5" customHeight="1" x14ac:dyDescent="0.2">
      <c r="A390" s="2"/>
      <c r="B390" s="2"/>
      <c r="C390" s="2"/>
      <c r="D390" s="2"/>
      <c r="E390" s="112"/>
      <c r="F390" s="2"/>
      <c r="G390" s="9"/>
      <c r="H390" s="9"/>
      <c r="I390" s="9"/>
    </row>
    <row r="391" spans="1:9" ht="16.5" customHeight="1" x14ac:dyDescent="0.2">
      <c r="A391" s="2"/>
      <c r="B391" s="2"/>
      <c r="C391" s="2"/>
      <c r="D391" s="2"/>
      <c r="E391" s="112"/>
      <c r="F391" s="2"/>
      <c r="G391" s="9"/>
      <c r="H391" s="9"/>
      <c r="I391" s="9"/>
    </row>
    <row r="392" spans="1:9" ht="16.5" customHeight="1" x14ac:dyDescent="0.2">
      <c r="A392" s="2"/>
      <c r="B392" s="2"/>
      <c r="C392" s="2"/>
      <c r="D392" s="2"/>
      <c r="E392" s="112"/>
      <c r="F392" s="2"/>
      <c r="G392" s="9"/>
      <c r="H392" s="9"/>
      <c r="I392" s="9"/>
    </row>
    <row r="393" spans="1:9" ht="16.5" customHeight="1" x14ac:dyDescent="0.2">
      <c r="A393" s="2"/>
      <c r="B393" s="2"/>
      <c r="C393" s="2"/>
      <c r="D393" s="2"/>
      <c r="E393" s="112"/>
      <c r="F393" s="2"/>
      <c r="G393" s="9"/>
      <c r="H393" s="9"/>
      <c r="I393" s="9"/>
    </row>
    <row r="394" spans="1:9" ht="16.5" customHeight="1" x14ac:dyDescent="0.2">
      <c r="A394" s="2"/>
      <c r="B394" s="2"/>
      <c r="C394" s="2"/>
      <c r="D394" s="2"/>
      <c r="E394" s="112"/>
      <c r="F394" s="2"/>
      <c r="G394" s="9"/>
      <c r="H394" s="9"/>
      <c r="I394" s="9"/>
    </row>
    <row r="395" spans="1:9" ht="16.5" customHeight="1" x14ac:dyDescent="0.2">
      <c r="A395" s="2"/>
      <c r="B395" s="2"/>
      <c r="C395" s="2"/>
      <c r="D395" s="2"/>
      <c r="E395" s="112"/>
      <c r="F395" s="2"/>
      <c r="G395" s="9"/>
      <c r="H395" s="9"/>
      <c r="I395" s="9"/>
    </row>
    <row r="396" spans="1:9" ht="16.5" customHeight="1" x14ac:dyDescent="0.2">
      <c r="A396" s="2"/>
      <c r="B396" s="2"/>
      <c r="C396" s="2"/>
      <c r="D396" s="2"/>
      <c r="E396" s="112"/>
      <c r="F396" s="2"/>
      <c r="G396" s="9"/>
      <c r="H396" s="9"/>
      <c r="I396" s="9"/>
    </row>
    <row r="397" spans="1:9" ht="16.5" customHeight="1" x14ac:dyDescent="0.2">
      <c r="A397" s="2"/>
      <c r="B397" s="2"/>
      <c r="C397" s="2"/>
      <c r="D397" s="2"/>
      <c r="E397" s="112"/>
      <c r="F397" s="2"/>
      <c r="G397" s="9"/>
      <c r="H397" s="9"/>
      <c r="I397" s="9"/>
    </row>
    <row r="398" spans="1:9" ht="16.5" customHeight="1" x14ac:dyDescent="0.2">
      <c r="A398" s="2"/>
      <c r="B398" s="2"/>
      <c r="C398" s="2"/>
      <c r="D398" s="2"/>
      <c r="E398" s="112"/>
      <c r="F398" s="2"/>
      <c r="G398" s="9"/>
      <c r="H398" s="9"/>
      <c r="I398" s="9"/>
    </row>
    <row r="399" spans="1:9" ht="16.5" customHeight="1" x14ac:dyDescent="0.2">
      <c r="A399" s="2"/>
      <c r="B399" s="2"/>
      <c r="C399" s="2"/>
      <c r="D399" s="2"/>
      <c r="E399" s="112"/>
      <c r="F399" s="2"/>
      <c r="G399" s="9"/>
      <c r="H399" s="9"/>
      <c r="I399" s="9"/>
    </row>
    <row r="400" spans="1:9" ht="16.5" customHeight="1" x14ac:dyDescent="0.2">
      <c r="A400" s="2"/>
      <c r="B400" s="2"/>
      <c r="C400" s="2"/>
      <c r="D400" s="2"/>
      <c r="E400" s="112"/>
      <c r="F400" s="2"/>
      <c r="G400" s="9"/>
      <c r="H400" s="9"/>
      <c r="I400" s="9"/>
    </row>
    <row r="401" spans="1:9" ht="16.5" customHeight="1" x14ac:dyDescent="0.2">
      <c r="A401" s="2"/>
      <c r="B401" s="2"/>
      <c r="C401" s="2"/>
      <c r="D401" s="2"/>
      <c r="E401" s="112"/>
      <c r="F401" s="2"/>
      <c r="G401" s="9"/>
      <c r="H401" s="9"/>
      <c r="I401" s="9"/>
    </row>
    <row r="402" spans="1:9" ht="16.5" customHeight="1" x14ac:dyDescent="0.2">
      <c r="A402" s="2"/>
      <c r="B402" s="2"/>
      <c r="C402" s="2"/>
      <c r="D402" s="2"/>
      <c r="E402" s="112"/>
      <c r="F402" s="2"/>
      <c r="G402" s="9"/>
      <c r="H402" s="9"/>
      <c r="I402" s="9"/>
    </row>
    <row r="403" spans="1:9" ht="16.5" customHeight="1" x14ac:dyDescent="0.2">
      <c r="A403" s="2"/>
      <c r="B403" s="2"/>
      <c r="C403" s="2"/>
      <c r="D403" s="2"/>
      <c r="E403" s="112"/>
      <c r="F403" s="2"/>
      <c r="G403" s="9"/>
      <c r="H403" s="9"/>
      <c r="I403" s="9"/>
    </row>
    <row r="404" spans="1:9" ht="16.5" customHeight="1" x14ac:dyDescent="0.2">
      <c r="A404" s="2"/>
      <c r="B404" s="2"/>
      <c r="C404" s="2"/>
      <c r="D404" s="2"/>
      <c r="E404" s="112"/>
      <c r="F404" s="2"/>
      <c r="G404" s="9"/>
      <c r="H404" s="9"/>
      <c r="I404" s="9"/>
    </row>
    <row r="405" spans="1:9" ht="16.5" customHeight="1" x14ac:dyDescent="0.2">
      <c r="A405" s="2"/>
      <c r="B405" s="2"/>
      <c r="C405" s="2"/>
      <c r="D405" s="2"/>
      <c r="E405" s="112"/>
      <c r="F405" s="2"/>
      <c r="G405" s="9"/>
      <c r="H405" s="9"/>
      <c r="I405" s="9"/>
    </row>
    <row r="406" spans="1:9" ht="16.5" customHeight="1" x14ac:dyDescent="0.2">
      <c r="A406" s="2"/>
      <c r="B406" s="2"/>
      <c r="C406" s="2"/>
      <c r="D406" s="2"/>
      <c r="E406" s="112"/>
      <c r="F406" s="2"/>
      <c r="G406" s="9"/>
      <c r="H406" s="9"/>
      <c r="I406" s="9"/>
    </row>
    <row r="407" spans="1:9" ht="16.5" customHeight="1" x14ac:dyDescent="0.2">
      <c r="A407" s="2"/>
      <c r="B407" s="2"/>
      <c r="C407" s="2"/>
      <c r="D407" s="2"/>
      <c r="E407" s="112"/>
      <c r="F407" s="2"/>
      <c r="G407" s="9"/>
      <c r="H407" s="9"/>
      <c r="I407" s="9"/>
    </row>
    <row r="408" spans="1:9" ht="16.5" customHeight="1" x14ac:dyDescent="0.2">
      <c r="A408" s="2"/>
      <c r="B408" s="2"/>
      <c r="C408" s="2"/>
      <c r="D408" s="2"/>
      <c r="E408" s="112"/>
      <c r="F408" s="2"/>
      <c r="G408" s="9"/>
      <c r="H408" s="9"/>
      <c r="I408" s="9"/>
    </row>
    <row r="409" spans="1:9" ht="16.5" customHeight="1" x14ac:dyDescent="0.2">
      <c r="A409" s="2"/>
      <c r="B409" s="2"/>
      <c r="C409" s="2"/>
      <c r="D409" s="2"/>
      <c r="E409" s="112"/>
      <c r="F409" s="2"/>
      <c r="G409" s="9"/>
      <c r="H409" s="9"/>
      <c r="I409" s="9"/>
    </row>
    <row r="410" spans="1:9" ht="16.5" customHeight="1" x14ac:dyDescent="0.2">
      <c r="A410" s="2"/>
      <c r="B410" s="2"/>
      <c r="C410" s="2"/>
      <c r="D410" s="2"/>
      <c r="E410" s="112"/>
      <c r="F410" s="2"/>
      <c r="G410" s="9"/>
      <c r="H410" s="9"/>
      <c r="I410" s="9"/>
    </row>
    <row r="411" spans="1:9" ht="16.5" customHeight="1" x14ac:dyDescent="0.2">
      <c r="A411" s="2"/>
      <c r="B411" s="2"/>
      <c r="C411" s="2"/>
      <c r="D411" s="2"/>
      <c r="E411" s="112"/>
      <c r="F411" s="2"/>
      <c r="G411" s="9"/>
      <c r="H411" s="9"/>
      <c r="I411" s="9"/>
    </row>
    <row r="412" spans="1:9" ht="16.5" customHeight="1" x14ac:dyDescent="0.2">
      <c r="A412" s="2"/>
      <c r="B412" s="2"/>
      <c r="C412" s="2"/>
      <c r="D412" s="2"/>
      <c r="E412" s="112"/>
      <c r="F412" s="2"/>
      <c r="G412" s="9"/>
      <c r="H412" s="9"/>
      <c r="I412" s="9"/>
    </row>
    <row r="413" spans="1:9" ht="16.5" customHeight="1" x14ac:dyDescent="0.2">
      <c r="A413" s="2"/>
      <c r="B413" s="2"/>
      <c r="C413" s="2"/>
      <c r="D413" s="2"/>
      <c r="E413" s="112"/>
      <c r="F413" s="2"/>
      <c r="G413" s="9"/>
      <c r="H413" s="9"/>
      <c r="I413" s="9"/>
    </row>
    <row r="414" spans="1:9" ht="16.5" customHeight="1" x14ac:dyDescent="0.2">
      <c r="A414" s="2"/>
      <c r="B414" s="2"/>
      <c r="C414" s="2"/>
      <c r="D414" s="2"/>
      <c r="E414" s="112"/>
      <c r="F414" s="2"/>
      <c r="G414" s="9"/>
      <c r="H414" s="9"/>
      <c r="I414" s="9"/>
    </row>
    <row r="415" spans="1:9" ht="16.5" customHeight="1" x14ac:dyDescent="0.2">
      <c r="A415" s="2"/>
      <c r="B415" s="2"/>
      <c r="C415" s="2"/>
      <c r="D415" s="2"/>
      <c r="E415" s="112"/>
      <c r="F415" s="2"/>
      <c r="G415" s="9"/>
      <c r="H415" s="9"/>
      <c r="I415" s="9"/>
    </row>
    <row r="416" spans="1:9" ht="16.5" customHeight="1" x14ac:dyDescent="0.2">
      <c r="A416" s="2"/>
      <c r="B416" s="2"/>
      <c r="C416" s="2"/>
      <c r="D416" s="2"/>
      <c r="E416" s="112"/>
      <c r="F416" s="2"/>
      <c r="G416" s="9"/>
      <c r="H416" s="9"/>
      <c r="I416" s="9"/>
    </row>
    <row r="417" spans="1:9" ht="16.5" customHeight="1" x14ac:dyDescent="0.2">
      <c r="A417" s="2"/>
      <c r="B417" s="2"/>
      <c r="C417" s="2"/>
      <c r="D417" s="2"/>
      <c r="E417" s="112"/>
      <c r="F417" s="2"/>
      <c r="G417" s="9"/>
      <c r="H417" s="9"/>
      <c r="I417" s="9"/>
    </row>
    <row r="418" spans="1:9" ht="16.5" customHeight="1" x14ac:dyDescent="0.2">
      <c r="A418" s="2"/>
      <c r="B418" s="2"/>
      <c r="C418" s="2"/>
      <c r="D418" s="2"/>
      <c r="E418" s="112"/>
      <c r="F418" s="2"/>
      <c r="G418" s="9"/>
      <c r="H418" s="9"/>
      <c r="I418" s="9"/>
    </row>
    <row r="419" spans="1:9" ht="16.5" customHeight="1" x14ac:dyDescent="0.2">
      <c r="A419" s="2"/>
      <c r="B419" s="2"/>
      <c r="C419" s="2"/>
      <c r="D419" s="2"/>
      <c r="E419" s="112"/>
      <c r="F419" s="2"/>
      <c r="G419" s="9"/>
      <c r="H419" s="9"/>
      <c r="I419" s="9"/>
    </row>
    <row r="420" spans="1:9" ht="16.5" customHeight="1" x14ac:dyDescent="0.2">
      <c r="A420" s="2"/>
      <c r="B420" s="2"/>
      <c r="C420" s="2"/>
      <c r="D420" s="2"/>
      <c r="E420" s="112"/>
      <c r="F420" s="2"/>
      <c r="G420" s="9"/>
      <c r="H420" s="9"/>
      <c r="I420" s="9"/>
    </row>
    <row r="421" spans="1:9" ht="16.5" customHeight="1" x14ac:dyDescent="0.2">
      <c r="A421" s="2"/>
      <c r="B421" s="2"/>
      <c r="C421" s="2"/>
      <c r="D421" s="2"/>
      <c r="E421" s="112"/>
      <c r="F421" s="2"/>
      <c r="G421" s="9"/>
      <c r="H421" s="9"/>
      <c r="I421" s="9"/>
    </row>
    <row r="422" spans="1:9" ht="16.5" customHeight="1" x14ac:dyDescent="0.2">
      <c r="A422" s="2"/>
      <c r="B422" s="2"/>
      <c r="C422" s="2"/>
      <c r="D422" s="2"/>
      <c r="E422" s="112"/>
      <c r="F422" s="2"/>
      <c r="G422" s="9"/>
      <c r="H422" s="9"/>
      <c r="I422" s="9"/>
    </row>
    <row r="423" spans="1:9" ht="16.5" customHeight="1" x14ac:dyDescent="0.2">
      <c r="A423" s="2"/>
      <c r="B423" s="2"/>
      <c r="C423" s="2"/>
      <c r="D423" s="2"/>
      <c r="E423" s="112"/>
      <c r="F423" s="2"/>
      <c r="G423" s="9"/>
      <c r="H423" s="9"/>
      <c r="I423" s="9"/>
    </row>
    <row r="424" spans="1:9" ht="16.5" customHeight="1" x14ac:dyDescent="0.2">
      <c r="A424" s="2"/>
      <c r="B424" s="2"/>
      <c r="C424" s="2"/>
      <c r="D424" s="2"/>
      <c r="E424" s="112"/>
      <c r="F424" s="2"/>
      <c r="G424" s="9"/>
      <c r="H424" s="9"/>
      <c r="I424" s="9"/>
    </row>
    <row r="425" spans="1:9" ht="16.5" customHeight="1" x14ac:dyDescent="0.2">
      <c r="A425" s="2"/>
      <c r="B425" s="2"/>
      <c r="C425" s="2"/>
      <c r="D425" s="2"/>
      <c r="E425" s="112"/>
      <c r="F425" s="2"/>
      <c r="G425" s="9"/>
      <c r="H425" s="9"/>
      <c r="I425" s="9"/>
    </row>
    <row r="426" spans="1:9" ht="16.5" customHeight="1" x14ac:dyDescent="0.2">
      <c r="A426" s="2"/>
      <c r="B426" s="2"/>
      <c r="C426" s="2"/>
      <c r="D426" s="2"/>
      <c r="E426" s="112"/>
      <c r="F426" s="2"/>
      <c r="G426" s="9"/>
      <c r="H426" s="9"/>
      <c r="I426" s="9"/>
    </row>
    <row r="427" spans="1:9" ht="16.5" customHeight="1" x14ac:dyDescent="0.2">
      <c r="A427" s="2"/>
      <c r="B427" s="2"/>
      <c r="C427" s="2"/>
      <c r="D427" s="2"/>
      <c r="E427" s="112"/>
      <c r="F427" s="2"/>
      <c r="G427" s="9"/>
      <c r="H427" s="9"/>
      <c r="I427" s="9"/>
    </row>
    <row r="428" spans="1:9" ht="16.5" customHeight="1" x14ac:dyDescent="0.2">
      <c r="A428" s="2"/>
      <c r="B428" s="2"/>
      <c r="C428" s="2"/>
      <c r="D428" s="2"/>
      <c r="E428" s="112"/>
      <c r="F428" s="2"/>
      <c r="G428" s="9"/>
      <c r="H428" s="9"/>
      <c r="I428" s="9"/>
    </row>
    <row r="429" spans="1:9" ht="16.5" customHeight="1" x14ac:dyDescent="0.2">
      <c r="A429" s="2"/>
      <c r="B429" s="2"/>
      <c r="C429" s="2"/>
      <c r="D429" s="2"/>
      <c r="E429" s="112"/>
      <c r="F429" s="2"/>
      <c r="G429" s="9"/>
      <c r="H429" s="9"/>
      <c r="I429" s="9"/>
    </row>
    <row r="430" spans="1:9" ht="16.5" customHeight="1" x14ac:dyDescent="0.2">
      <c r="A430" s="2"/>
      <c r="B430" s="2"/>
      <c r="C430" s="2"/>
      <c r="D430" s="2"/>
      <c r="E430" s="112"/>
      <c r="F430" s="2"/>
      <c r="G430" s="9"/>
      <c r="H430" s="9"/>
      <c r="I430" s="9"/>
    </row>
    <row r="431" spans="1:9" ht="16.5" customHeight="1" x14ac:dyDescent="0.2">
      <c r="A431" s="2"/>
      <c r="B431" s="2"/>
      <c r="C431" s="2"/>
      <c r="D431" s="2"/>
      <c r="E431" s="112"/>
      <c r="F431" s="2"/>
      <c r="G431" s="9"/>
      <c r="H431" s="9"/>
      <c r="I431" s="9"/>
    </row>
    <row r="432" spans="1:9" ht="16.5" customHeight="1" x14ac:dyDescent="0.2">
      <c r="A432" s="2"/>
      <c r="B432" s="2"/>
      <c r="C432" s="2"/>
      <c r="D432" s="2"/>
      <c r="E432" s="112"/>
      <c r="F432" s="2"/>
      <c r="G432" s="9"/>
      <c r="H432" s="9"/>
      <c r="I432" s="9"/>
    </row>
    <row r="433" spans="1:9" ht="16.5" customHeight="1" x14ac:dyDescent="0.2">
      <c r="A433" s="2"/>
      <c r="B433" s="2"/>
      <c r="C433" s="2"/>
      <c r="D433" s="2"/>
      <c r="E433" s="112"/>
      <c r="F433" s="2"/>
      <c r="G433" s="9"/>
      <c r="H433" s="9"/>
      <c r="I433" s="9"/>
    </row>
    <row r="434" spans="1:9" ht="16.5" customHeight="1" x14ac:dyDescent="0.2">
      <c r="A434" s="2"/>
      <c r="B434" s="2"/>
      <c r="C434" s="2"/>
      <c r="D434" s="2"/>
      <c r="E434" s="112"/>
      <c r="F434" s="2"/>
      <c r="G434" s="9"/>
      <c r="H434" s="9"/>
      <c r="I434" s="9"/>
    </row>
    <row r="435" spans="1:9" ht="16.5" customHeight="1" x14ac:dyDescent="0.2">
      <c r="A435" s="2"/>
      <c r="B435" s="2"/>
      <c r="C435" s="2"/>
      <c r="D435" s="2"/>
      <c r="E435" s="112"/>
      <c r="F435" s="2"/>
      <c r="G435" s="9"/>
      <c r="H435" s="9"/>
      <c r="I435" s="9"/>
    </row>
    <row r="436" spans="1:9" ht="16.5" customHeight="1" x14ac:dyDescent="0.2">
      <c r="A436" s="2"/>
      <c r="B436" s="2"/>
      <c r="C436" s="2"/>
      <c r="D436" s="2"/>
      <c r="E436" s="112"/>
      <c r="F436" s="2"/>
      <c r="G436" s="9"/>
      <c r="H436" s="9"/>
      <c r="I436" s="9"/>
    </row>
    <row r="437" spans="1:9" ht="16.5" customHeight="1" x14ac:dyDescent="0.2">
      <c r="A437" s="2"/>
      <c r="B437" s="2"/>
      <c r="C437" s="2"/>
      <c r="D437" s="2"/>
      <c r="E437" s="112"/>
      <c r="F437" s="2"/>
      <c r="G437" s="9"/>
      <c r="H437" s="9"/>
      <c r="I437" s="9"/>
    </row>
    <row r="438" spans="1:9" ht="16.5" customHeight="1" x14ac:dyDescent="0.2">
      <c r="A438" s="2"/>
      <c r="B438" s="2"/>
      <c r="C438" s="2"/>
      <c r="D438" s="2"/>
      <c r="E438" s="112"/>
      <c r="F438" s="2"/>
      <c r="G438" s="9"/>
      <c r="H438" s="9"/>
      <c r="I438" s="9"/>
    </row>
    <row r="439" spans="1:9" ht="16.5" customHeight="1" x14ac:dyDescent="0.2">
      <c r="A439" s="2"/>
      <c r="B439" s="2"/>
      <c r="C439" s="2"/>
      <c r="D439" s="2"/>
      <c r="E439" s="112"/>
      <c r="F439" s="2"/>
      <c r="G439" s="9"/>
      <c r="H439" s="9"/>
      <c r="I439" s="9"/>
    </row>
    <row r="440" spans="1:9" ht="16.5" customHeight="1" x14ac:dyDescent="0.2">
      <c r="A440" s="2"/>
      <c r="B440" s="2"/>
      <c r="C440" s="2"/>
      <c r="D440" s="2"/>
      <c r="E440" s="112"/>
      <c r="F440" s="2"/>
      <c r="G440" s="9"/>
      <c r="H440" s="9"/>
      <c r="I440" s="9"/>
    </row>
    <row r="441" spans="1:9" ht="16.5" customHeight="1" x14ac:dyDescent="0.2">
      <c r="A441" s="2"/>
      <c r="B441" s="2"/>
      <c r="C441" s="2"/>
      <c r="D441" s="2"/>
      <c r="E441" s="112"/>
      <c r="F441" s="2"/>
      <c r="G441" s="9"/>
      <c r="H441" s="9"/>
      <c r="I441" s="9"/>
    </row>
    <row r="442" spans="1:9" ht="16.5" customHeight="1" x14ac:dyDescent="0.2">
      <c r="A442" s="2"/>
      <c r="B442" s="2"/>
      <c r="C442" s="2"/>
      <c r="D442" s="2"/>
      <c r="E442" s="112"/>
      <c r="F442" s="2"/>
      <c r="G442" s="9"/>
      <c r="H442" s="9"/>
      <c r="I442" s="9"/>
    </row>
    <row r="443" spans="1:9" ht="16.5" customHeight="1" x14ac:dyDescent="0.2">
      <c r="A443" s="2"/>
      <c r="B443" s="2"/>
      <c r="C443" s="2"/>
      <c r="D443" s="2"/>
      <c r="E443" s="112"/>
      <c r="F443" s="2"/>
      <c r="G443" s="9"/>
      <c r="H443" s="9"/>
      <c r="I443" s="9"/>
    </row>
    <row r="444" spans="1:9" ht="16.5" customHeight="1" x14ac:dyDescent="0.2">
      <c r="A444" s="2"/>
      <c r="B444" s="2"/>
      <c r="C444" s="2"/>
      <c r="D444" s="2"/>
      <c r="E444" s="112"/>
      <c r="F444" s="2"/>
      <c r="G444" s="9"/>
      <c r="H444" s="9"/>
      <c r="I444" s="9"/>
    </row>
    <row r="445" spans="1:9" ht="16.5" customHeight="1" x14ac:dyDescent="0.2">
      <c r="A445" s="2"/>
      <c r="B445" s="2"/>
      <c r="C445" s="2"/>
      <c r="D445" s="2"/>
      <c r="E445" s="112"/>
      <c r="F445" s="2"/>
      <c r="G445" s="9"/>
      <c r="H445" s="9"/>
      <c r="I445" s="9"/>
    </row>
    <row r="446" spans="1:9" ht="16.5" customHeight="1" x14ac:dyDescent="0.2">
      <c r="A446" s="2"/>
      <c r="B446" s="2"/>
      <c r="C446" s="2"/>
      <c r="D446" s="2"/>
      <c r="E446" s="112"/>
      <c r="F446" s="2"/>
      <c r="G446" s="9"/>
      <c r="H446" s="9"/>
      <c r="I446" s="9"/>
    </row>
    <row r="447" spans="1:9" ht="16.5" customHeight="1" x14ac:dyDescent="0.2">
      <c r="A447" s="2"/>
      <c r="B447" s="2"/>
      <c r="C447" s="2"/>
      <c r="D447" s="2"/>
      <c r="E447" s="112"/>
      <c r="F447" s="2"/>
      <c r="G447" s="9"/>
      <c r="H447" s="9"/>
      <c r="I447" s="9"/>
    </row>
    <row r="448" spans="1:9" ht="16.5" customHeight="1" x14ac:dyDescent="0.2">
      <c r="A448" s="2"/>
      <c r="B448" s="2"/>
      <c r="C448" s="2"/>
      <c r="D448" s="2"/>
      <c r="E448" s="112"/>
      <c r="F448" s="2"/>
      <c r="G448" s="9"/>
      <c r="H448" s="9"/>
      <c r="I448" s="9"/>
    </row>
    <row r="449" spans="1:9" ht="16.5" customHeight="1" x14ac:dyDescent="0.2">
      <c r="A449" s="2"/>
      <c r="B449" s="2"/>
      <c r="C449" s="2"/>
      <c r="D449" s="2"/>
      <c r="E449" s="112"/>
      <c r="F449" s="2"/>
      <c r="G449" s="9"/>
      <c r="H449" s="9"/>
      <c r="I449" s="9"/>
    </row>
    <row r="450" spans="1:9" ht="16.5" customHeight="1" x14ac:dyDescent="0.2">
      <c r="A450" s="2"/>
      <c r="B450" s="2"/>
      <c r="C450" s="2"/>
      <c r="D450" s="2"/>
      <c r="E450" s="112"/>
      <c r="F450" s="2"/>
      <c r="G450" s="9"/>
      <c r="H450" s="9"/>
      <c r="I450" s="9"/>
    </row>
    <row r="451" spans="1:9" ht="16.5" customHeight="1" x14ac:dyDescent="0.2">
      <c r="A451" s="2"/>
      <c r="B451" s="2"/>
      <c r="C451" s="2"/>
      <c r="D451" s="2"/>
      <c r="E451" s="112"/>
      <c r="F451" s="2"/>
      <c r="G451" s="9"/>
      <c r="H451" s="9"/>
      <c r="I451" s="9"/>
    </row>
    <row r="452" spans="1:9" ht="16.5" customHeight="1" x14ac:dyDescent="0.2">
      <c r="A452" s="2"/>
      <c r="B452" s="2"/>
      <c r="C452" s="2"/>
      <c r="D452" s="2"/>
      <c r="E452" s="112"/>
      <c r="F452" s="2"/>
      <c r="G452" s="9"/>
      <c r="H452" s="9"/>
      <c r="I452" s="9"/>
    </row>
    <row r="453" spans="1:9" ht="16.5" customHeight="1" x14ac:dyDescent="0.2">
      <c r="A453" s="2"/>
      <c r="B453" s="2"/>
      <c r="C453" s="2"/>
      <c r="D453" s="2"/>
      <c r="E453" s="112"/>
      <c r="F453" s="2"/>
      <c r="G453" s="9"/>
      <c r="H453" s="9"/>
      <c r="I453" s="9"/>
    </row>
    <row r="454" spans="1:9" ht="16.5" customHeight="1" x14ac:dyDescent="0.2">
      <c r="A454" s="2"/>
      <c r="B454" s="2"/>
      <c r="C454" s="2"/>
      <c r="D454" s="2"/>
      <c r="E454" s="112"/>
      <c r="F454" s="2"/>
      <c r="G454" s="9"/>
      <c r="H454" s="9"/>
      <c r="I454" s="9"/>
    </row>
    <row r="455" spans="1:9" ht="16.5" customHeight="1" x14ac:dyDescent="0.2">
      <c r="A455" s="2"/>
      <c r="B455" s="2"/>
      <c r="C455" s="2"/>
      <c r="D455" s="2"/>
      <c r="E455" s="112"/>
      <c r="F455" s="2"/>
      <c r="G455" s="9"/>
      <c r="H455" s="9"/>
      <c r="I455" s="9"/>
    </row>
    <row r="456" spans="1:9" ht="16.5" customHeight="1" x14ac:dyDescent="0.2">
      <c r="A456" s="2"/>
      <c r="B456" s="2"/>
      <c r="C456" s="2"/>
      <c r="D456" s="2"/>
      <c r="E456" s="112"/>
      <c r="F456" s="2"/>
      <c r="G456" s="9"/>
      <c r="H456" s="9"/>
      <c r="I456" s="9"/>
    </row>
    <row r="457" spans="1:9" ht="16.5" customHeight="1" x14ac:dyDescent="0.2">
      <c r="A457" s="2"/>
      <c r="B457" s="2"/>
      <c r="C457" s="2"/>
      <c r="D457" s="2"/>
      <c r="E457" s="112"/>
      <c r="F457" s="2"/>
      <c r="G457" s="9"/>
      <c r="H457" s="9"/>
      <c r="I457" s="9"/>
    </row>
    <row r="458" spans="1:9" ht="16.5" customHeight="1" x14ac:dyDescent="0.2">
      <c r="A458" s="2"/>
      <c r="B458" s="2"/>
      <c r="C458" s="2"/>
      <c r="D458" s="2"/>
      <c r="E458" s="112"/>
      <c r="F458" s="2"/>
      <c r="G458" s="9"/>
      <c r="H458" s="9"/>
      <c r="I458" s="9"/>
    </row>
    <row r="459" spans="1:9" ht="16.5" customHeight="1" x14ac:dyDescent="0.2">
      <c r="A459" s="2"/>
      <c r="B459" s="2"/>
      <c r="C459" s="2"/>
      <c r="D459" s="2"/>
      <c r="E459" s="112"/>
      <c r="F459" s="2"/>
      <c r="G459" s="9"/>
      <c r="H459" s="9"/>
      <c r="I459" s="9"/>
    </row>
    <row r="460" spans="1:9" ht="16.5" customHeight="1" x14ac:dyDescent="0.2">
      <c r="A460" s="2"/>
      <c r="B460" s="2"/>
      <c r="C460" s="2"/>
      <c r="D460" s="2"/>
      <c r="E460" s="112"/>
      <c r="F460" s="2"/>
      <c r="G460" s="9"/>
      <c r="H460" s="9"/>
      <c r="I460" s="9"/>
    </row>
    <row r="461" spans="1:9" ht="16.5" customHeight="1" x14ac:dyDescent="0.2">
      <c r="A461" s="2"/>
      <c r="B461" s="2"/>
      <c r="C461" s="2"/>
      <c r="D461" s="2"/>
      <c r="E461" s="112"/>
      <c r="F461" s="2"/>
      <c r="G461" s="9"/>
      <c r="H461" s="9"/>
      <c r="I461" s="9"/>
    </row>
    <row r="462" spans="1:9" ht="16.5" customHeight="1" x14ac:dyDescent="0.2">
      <c r="A462" s="2"/>
      <c r="B462" s="2"/>
      <c r="C462" s="2"/>
      <c r="D462" s="2"/>
      <c r="E462" s="112"/>
      <c r="F462" s="2"/>
      <c r="G462" s="9"/>
      <c r="H462" s="9"/>
      <c r="I462" s="9"/>
    </row>
    <row r="463" spans="1:9" ht="16.5" customHeight="1" x14ac:dyDescent="0.2">
      <c r="A463" s="2"/>
      <c r="B463" s="2"/>
      <c r="C463" s="2"/>
      <c r="D463" s="2"/>
      <c r="E463" s="112"/>
      <c r="F463" s="2"/>
      <c r="G463" s="9"/>
      <c r="H463" s="9"/>
      <c r="I463" s="9"/>
    </row>
    <row r="464" spans="1:9" ht="16.5" customHeight="1" x14ac:dyDescent="0.2">
      <c r="A464" s="2"/>
      <c r="B464" s="2"/>
      <c r="C464" s="2"/>
      <c r="D464" s="2"/>
      <c r="E464" s="112"/>
      <c r="F464" s="2"/>
      <c r="G464" s="9"/>
      <c r="H464" s="9"/>
      <c r="I464" s="9"/>
    </row>
    <row r="465" spans="1:9" ht="16.5" customHeight="1" x14ac:dyDescent="0.2">
      <c r="A465" s="2"/>
      <c r="B465" s="2"/>
      <c r="C465" s="2"/>
      <c r="D465" s="2"/>
      <c r="E465" s="112"/>
      <c r="F465" s="2"/>
      <c r="G465" s="9"/>
      <c r="H465" s="9"/>
      <c r="I465" s="9"/>
    </row>
    <row r="466" spans="1:9" ht="16.5" customHeight="1" x14ac:dyDescent="0.2">
      <c r="A466" s="2"/>
      <c r="B466" s="2"/>
      <c r="C466" s="2"/>
      <c r="D466" s="2"/>
      <c r="E466" s="112"/>
      <c r="F466" s="2"/>
      <c r="G466" s="9"/>
      <c r="H466" s="9"/>
      <c r="I466" s="9"/>
    </row>
    <row r="467" spans="1:9" ht="16.5" customHeight="1" x14ac:dyDescent="0.2">
      <c r="A467" s="2"/>
      <c r="B467" s="2"/>
      <c r="C467" s="2"/>
      <c r="D467" s="2"/>
      <c r="E467" s="112"/>
      <c r="F467" s="2"/>
      <c r="G467" s="9"/>
      <c r="H467" s="9"/>
      <c r="I467" s="9"/>
    </row>
    <row r="468" spans="1:9" ht="16.5" customHeight="1" x14ac:dyDescent="0.2">
      <c r="A468" s="2"/>
      <c r="B468" s="2"/>
      <c r="C468" s="2"/>
      <c r="D468" s="2"/>
      <c r="E468" s="112"/>
      <c r="F468" s="2"/>
      <c r="G468" s="9"/>
      <c r="H468" s="9"/>
      <c r="I468" s="9"/>
    </row>
    <row r="469" spans="1:9" ht="16.5" customHeight="1" x14ac:dyDescent="0.2">
      <c r="A469" s="2"/>
      <c r="B469" s="2"/>
      <c r="C469" s="2"/>
      <c r="D469" s="2"/>
      <c r="E469" s="112"/>
      <c r="F469" s="2"/>
      <c r="G469" s="9"/>
      <c r="H469" s="9"/>
      <c r="I469" s="9"/>
    </row>
    <row r="470" spans="1:9" ht="16.5" customHeight="1" x14ac:dyDescent="0.2">
      <c r="A470" s="2"/>
      <c r="B470" s="2"/>
      <c r="C470" s="2"/>
      <c r="D470" s="2"/>
      <c r="E470" s="112"/>
      <c r="F470" s="2"/>
      <c r="G470" s="9"/>
      <c r="H470" s="9"/>
      <c r="I470" s="9"/>
    </row>
    <row r="471" spans="1:9" ht="16.5" customHeight="1" x14ac:dyDescent="0.2">
      <c r="A471" s="2"/>
      <c r="B471" s="2"/>
      <c r="C471" s="2"/>
      <c r="D471" s="2"/>
      <c r="E471" s="112"/>
      <c r="F471" s="2"/>
      <c r="G471" s="9"/>
      <c r="H471" s="9"/>
      <c r="I471" s="9"/>
    </row>
    <row r="472" spans="1:9" ht="16.5" customHeight="1" x14ac:dyDescent="0.2">
      <c r="A472" s="2"/>
      <c r="B472" s="2"/>
      <c r="C472" s="2"/>
      <c r="D472" s="2"/>
      <c r="E472" s="112"/>
      <c r="F472" s="2"/>
      <c r="G472" s="9"/>
      <c r="H472" s="9"/>
      <c r="I472" s="9"/>
    </row>
    <row r="473" spans="1:9" ht="16.5" customHeight="1" x14ac:dyDescent="0.2">
      <c r="A473" s="2"/>
      <c r="B473" s="2"/>
      <c r="C473" s="2"/>
      <c r="D473" s="2"/>
      <c r="E473" s="112"/>
      <c r="F473" s="2"/>
      <c r="G473" s="9"/>
      <c r="H473" s="9"/>
      <c r="I473" s="9"/>
    </row>
    <row r="474" spans="1:9" ht="16.5" customHeight="1" x14ac:dyDescent="0.2">
      <c r="A474" s="2"/>
      <c r="B474" s="2"/>
      <c r="C474" s="2"/>
      <c r="D474" s="2"/>
      <c r="E474" s="112"/>
      <c r="F474" s="2"/>
      <c r="G474" s="9"/>
      <c r="H474" s="9"/>
      <c r="I474" s="9"/>
    </row>
    <row r="475" spans="1:9" ht="16.5" customHeight="1" x14ac:dyDescent="0.2">
      <c r="A475" s="2"/>
      <c r="B475" s="2"/>
      <c r="C475" s="2"/>
      <c r="D475" s="2"/>
      <c r="E475" s="112"/>
      <c r="F475" s="2"/>
      <c r="G475" s="9"/>
      <c r="H475" s="9"/>
      <c r="I475" s="9"/>
    </row>
    <row r="476" spans="1:9" ht="16.5" customHeight="1" x14ac:dyDescent="0.2">
      <c r="A476" s="2"/>
      <c r="B476" s="2"/>
      <c r="C476" s="2"/>
      <c r="D476" s="2"/>
      <c r="E476" s="112"/>
      <c r="F476" s="2"/>
      <c r="G476" s="9"/>
      <c r="H476" s="9"/>
      <c r="I476" s="9"/>
    </row>
    <row r="477" spans="1:9" ht="16.5" customHeight="1" x14ac:dyDescent="0.2">
      <c r="A477" s="2"/>
      <c r="B477" s="2"/>
      <c r="C477" s="2"/>
      <c r="D477" s="2"/>
      <c r="E477" s="112"/>
      <c r="F477" s="2"/>
      <c r="G477" s="9"/>
      <c r="H477" s="9"/>
      <c r="I477" s="9"/>
    </row>
    <row r="478" spans="1:9" ht="16.5" customHeight="1" x14ac:dyDescent="0.2">
      <c r="A478" s="2"/>
      <c r="B478" s="2"/>
      <c r="C478" s="2"/>
      <c r="D478" s="2"/>
      <c r="E478" s="112"/>
      <c r="F478" s="2"/>
      <c r="G478" s="9"/>
      <c r="H478" s="9"/>
      <c r="I478" s="9"/>
    </row>
    <row r="479" spans="1:9" ht="16.5" customHeight="1" x14ac:dyDescent="0.2">
      <c r="A479" s="2"/>
      <c r="B479" s="2"/>
      <c r="C479" s="2"/>
      <c r="D479" s="2"/>
      <c r="E479" s="112"/>
      <c r="F479" s="2"/>
      <c r="G479" s="9"/>
      <c r="H479" s="9"/>
      <c r="I479" s="9"/>
    </row>
    <row r="480" spans="1:9" ht="16.5" customHeight="1" x14ac:dyDescent="0.2">
      <c r="A480" s="2"/>
      <c r="B480" s="2"/>
      <c r="C480" s="2"/>
      <c r="D480" s="2"/>
      <c r="E480" s="112"/>
      <c r="F480" s="2"/>
      <c r="G480" s="9"/>
      <c r="H480" s="9"/>
      <c r="I480" s="9"/>
    </row>
    <row r="481" spans="1:9" ht="16.5" customHeight="1" x14ac:dyDescent="0.2">
      <c r="A481" s="2"/>
      <c r="B481" s="2"/>
      <c r="C481" s="2"/>
      <c r="D481" s="2"/>
      <c r="E481" s="112"/>
      <c r="F481" s="2"/>
      <c r="G481" s="9"/>
      <c r="H481" s="9"/>
      <c r="I481" s="9"/>
    </row>
    <row r="482" spans="1:9" ht="16.5" customHeight="1" x14ac:dyDescent="0.2">
      <c r="A482" s="2"/>
      <c r="B482" s="2"/>
      <c r="C482" s="2"/>
      <c r="D482" s="2"/>
      <c r="E482" s="112"/>
      <c r="F482" s="2"/>
      <c r="G482" s="9"/>
      <c r="H482" s="9"/>
      <c r="I482" s="9"/>
    </row>
    <row r="483" spans="1:9" ht="16.5" customHeight="1" x14ac:dyDescent="0.2">
      <c r="A483" s="2"/>
      <c r="B483" s="2"/>
      <c r="C483" s="2"/>
      <c r="D483" s="2"/>
      <c r="E483" s="112"/>
      <c r="F483" s="2"/>
      <c r="G483" s="9"/>
      <c r="H483" s="9"/>
      <c r="I483" s="9"/>
    </row>
    <row r="484" spans="1:9" ht="16.5" customHeight="1" x14ac:dyDescent="0.2">
      <c r="A484" s="2"/>
      <c r="B484" s="2"/>
      <c r="C484" s="2"/>
      <c r="D484" s="2"/>
      <c r="E484" s="112"/>
      <c r="F484" s="2"/>
      <c r="G484" s="9"/>
      <c r="H484" s="9"/>
      <c r="I484" s="9"/>
    </row>
    <row r="485" spans="1:9" ht="16.5" customHeight="1" x14ac:dyDescent="0.2">
      <c r="A485" s="2"/>
      <c r="B485" s="2"/>
      <c r="C485" s="2"/>
      <c r="D485" s="2"/>
      <c r="E485" s="112"/>
      <c r="F485" s="2"/>
      <c r="G485" s="9"/>
      <c r="H485" s="9"/>
      <c r="I485" s="9"/>
    </row>
    <row r="486" spans="1:9" ht="16.5" customHeight="1" x14ac:dyDescent="0.2">
      <c r="A486" s="2"/>
      <c r="B486" s="2"/>
      <c r="C486" s="2"/>
      <c r="D486" s="2"/>
      <c r="E486" s="112"/>
      <c r="F486" s="2"/>
      <c r="G486" s="9"/>
      <c r="H486" s="9"/>
      <c r="I486" s="9"/>
    </row>
    <row r="487" spans="1:9" ht="16.5" customHeight="1" x14ac:dyDescent="0.2">
      <c r="A487" s="2"/>
      <c r="B487" s="2"/>
      <c r="C487" s="2"/>
      <c r="D487" s="2"/>
      <c r="E487" s="112"/>
      <c r="F487" s="2"/>
      <c r="G487" s="9"/>
      <c r="H487" s="9"/>
      <c r="I487" s="9"/>
    </row>
    <row r="488" spans="1:9" ht="16.5" customHeight="1" x14ac:dyDescent="0.2">
      <c r="A488" s="2"/>
      <c r="B488" s="2"/>
      <c r="C488" s="2"/>
      <c r="D488" s="2"/>
      <c r="E488" s="112"/>
      <c r="F488" s="2"/>
      <c r="G488" s="9"/>
      <c r="H488" s="9"/>
      <c r="I488" s="9"/>
    </row>
    <row r="489" spans="1:9" ht="16.5" customHeight="1" x14ac:dyDescent="0.2">
      <c r="A489" s="2"/>
      <c r="B489" s="2"/>
      <c r="C489" s="2"/>
      <c r="D489" s="2"/>
      <c r="E489" s="112"/>
      <c r="F489" s="2"/>
      <c r="G489" s="9"/>
      <c r="H489" s="9"/>
      <c r="I489" s="9"/>
    </row>
    <row r="490" spans="1:9" ht="16.5" customHeight="1" x14ac:dyDescent="0.2">
      <c r="A490" s="2"/>
      <c r="B490" s="2"/>
      <c r="C490" s="2"/>
      <c r="D490" s="2"/>
      <c r="E490" s="112"/>
      <c r="F490" s="2"/>
      <c r="G490" s="9"/>
      <c r="H490" s="9"/>
      <c r="I490" s="9"/>
    </row>
    <row r="491" spans="1:9" ht="16.5" customHeight="1" x14ac:dyDescent="0.2">
      <c r="A491" s="2"/>
      <c r="B491" s="2"/>
      <c r="C491" s="2"/>
      <c r="D491" s="2"/>
      <c r="E491" s="112"/>
      <c r="F491" s="2"/>
      <c r="G491" s="9"/>
      <c r="H491" s="9"/>
      <c r="I491" s="9"/>
    </row>
    <row r="492" spans="1:9" ht="16.5" customHeight="1" x14ac:dyDescent="0.2">
      <c r="A492" s="2"/>
      <c r="B492" s="2"/>
      <c r="C492" s="2"/>
      <c r="D492" s="2"/>
      <c r="E492" s="112"/>
      <c r="F492" s="2"/>
      <c r="G492" s="9"/>
      <c r="H492" s="9"/>
      <c r="I492" s="9"/>
    </row>
    <row r="493" spans="1:9" ht="16.5" customHeight="1" x14ac:dyDescent="0.2">
      <c r="A493" s="2"/>
      <c r="B493" s="2"/>
      <c r="C493" s="2"/>
      <c r="D493" s="2"/>
      <c r="E493" s="112"/>
      <c r="F493" s="2"/>
      <c r="G493" s="9"/>
      <c r="H493" s="9"/>
      <c r="I493" s="9"/>
    </row>
    <row r="494" spans="1:9" ht="16.5" customHeight="1" x14ac:dyDescent="0.2">
      <c r="A494" s="2"/>
      <c r="B494" s="2"/>
      <c r="C494" s="2"/>
      <c r="D494" s="2"/>
      <c r="E494" s="112"/>
      <c r="F494" s="2"/>
      <c r="G494" s="9"/>
      <c r="H494" s="9"/>
      <c r="I494" s="9"/>
    </row>
    <row r="495" spans="1:9" ht="16.5" customHeight="1" x14ac:dyDescent="0.2">
      <c r="A495" s="2"/>
      <c r="B495" s="2"/>
      <c r="C495" s="2"/>
      <c r="D495" s="2"/>
      <c r="E495" s="112"/>
      <c r="F495" s="2"/>
      <c r="G495" s="9"/>
      <c r="H495" s="9"/>
      <c r="I495" s="9"/>
    </row>
    <row r="496" spans="1:9" ht="16.5" customHeight="1" x14ac:dyDescent="0.2">
      <c r="A496" s="2"/>
      <c r="B496" s="2"/>
      <c r="C496" s="2"/>
      <c r="D496" s="2"/>
      <c r="E496" s="112"/>
      <c r="F496" s="2"/>
      <c r="G496" s="9"/>
      <c r="H496" s="9"/>
      <c r="I496" s="9"/>
    </row>
    <row r="497" spans="1:9" ht="16.5" customHeight="1" x14ac:dyDescent="0.2">
      <c r="A497" s="2"/>
      <c r="B497" s="2"/>
      <c r="C497" s="2"/>
      <c r="D497" s="2"/>
      <c r="E497" s="112"/>
      <c r="F497" s="2"/>
      <c r="G497" s="9"/>
      <c r="H497" s="9"/>
      <c r="I497" s="9"/>
    </row>
    <row r="498" spans="1:9" ht="16.5" customHeight="1" x14ac:dyDescent="0.2">
      <c r="A498" s="2"/>
      <c r="B498" s="2"/>
      <c r="C498" s="2"/>
      <c r="D498" s="2"/>
      <c r="E498" s="112"/>
      <c r="F498" s="2"/>
      <c r="G498" s="9"/>
      <c r="H498" s="9"/>
      <c r="I498" s="9"/>
    </row>
    <row r="499" spans="1:9" ht="16.5" customHeight="1" x14ac:dyDescent="0.2">
      <c r="A499" s="2"/>
      <c r="B499" s="2"/>
      <c r="C499" s="2"/>
      <c r="D499" s="2"/>
      <c r="E499" s="112"/>
      <c r="F499" s="2"/>
      <c r="G499" s="9"/>
      <c r="H499" s="9"/>
      <c r="I499" s="9"/>
    </row>
    <row r="500" spans="1:9" ht="16.5" customHeight="1" x14ac:dyDescent="0.2">
      <c r="A500" s="2"/>
      <c r="B500" s="2"/>
      <c r="C500" s="2"/>
      <c r="D500" s="2"/>
      <c r="E500" s="112"/>
      <c r="F500" s="2"/>
      <c r="G500" s="9"/>
      <c r="H500" s="9"/>
      <c r="I500" s="9"/>
    </row>
    <row r="501" spans="1:9" ht="16.5" customHeight="1" x14ac:dyDescent="0.2">
      <c r="A501" s="2"/>
      <c r="B501" s="2"/>
      <c r="C501" s="2"/>
      <c r="D501" s="2"/>
      <c r="E501" s="112"/>
      <c r="F501" s="2"/>
      <c r="G501" s="9"/>
      <c r="H501" s="9"/>
      <c r="I501" s="9"/>
    </row>
    <row r="502" spans="1:9" ht="16.5" customHeight="1" x14ac:dyDescent="0.2">
      <c r="A502" s="2"/>
      <c r="B502" s="2"/>
      <c r="C502" s="2"/>
      <c r="D502" s="2"/>
      <c r="E502" s="112"/>
      <c r="F502" s="2"/>
      <c r="G502" s="9"/>
      <c r="H502" s="9"/>
      <c r="I502" s="9"/>
    </row>
    <row r="503" spans="1:9" ht="16.5" customHeight="1" x14ac:dyDescent="0.2">
      <c r="A503" s="2"/>
      <c r="B503" s="2"/>
      <c r="C503" s="2"/>
      <c r="D503" s="2"/>
      <c r="E503" s="112"/>
      <c r="F503" s="2"/>
      <c r="G503" s="9"/>
      <c r="H503" s="9"/>
      <c r="I503" s="9"/>
    </row>
    <row r="504" spans="1:9" ht="16.5" customHeight="1" x14ac:dyDescent="0.2">
      <c r="A504" s="2"/>
      <c r="B504" s="2"/>
      <c r="C504" s="2"/>
      <c r="D504" s="2"/>
      <c r="E504" s="112"/>
      <c r="F504" s="2"/>
      <c r="G504" s="9"/>
      <c r="H504" s="9"/>
      <c r="I504" s="9"/>
    </row>
    <row r="505" spans="1:9" ht="16.5" customHeight="1" x14ac:dyDescent="0.2">
      <c r="A505" s="2"/>
      <c r="B505" s="2"/>
      <c r="C505" s="2"/>
      <c r="D505" s="2"/>
      <c r="E505" s="112"/>
      <c r="F505" s="2"/>
      <c r="G505" s="9"/>
      <c r="H505" s="9"/>
      <c r="I505" s="9"/>
    </row>
    <row r="506" spans="1:9" ht="16.5" customHeight="1" x14ac:dyDescent="0.2">
      <c r="A506" s="2"/>
      <c r="B506" s="2"/>
      <c r="C506" s="2"/>
      <c r="D506" s="2"/>
      <c r="E506" s="112"/>
      <c r="F506" s="2"/>
      <c r="G506" s="9"/>
      <c r="H506" s="9"/>
      <c r="I506" s="9"/>
    </row>
    <row r="507" spans="1:9" ht="16.5" customHeight="1" x14ac:dyDescent="0.2">
      <c r="A507" s="2"/>
      <c r="B507" s="2"/>
      <c r="C507" s="2"/>
      <c r="D507" s="2"/>
      <c r="E507" s="112"/>
      <c r="F507" s="2"/>
      <c r="G507" s="9"/>
      <c r="H507" s="9"/>
      <c r="I507" s="9"/>
    </row>
    <row r="508" spans="1:9" ht="16.5" customHeight="1" x14ac:dyDescent="0.2">
      <c r="A508" s="2"/>
      <c r="B508" s="2"/>
      <c r="C508" s="2"/>
      <c r="D508" s="2"/>
      <c r="E508" s="112"/>
      <c r="F508" s="2"/>
      <c r="G508" s="9"/>
      <c r="H508" s="9"/>
      <c r="I508" s="9"/>
    </row>
    <row r="509" spans="1:9" ht="16.5" customHeight="1" x14ac:dyDescent="0.2">
      <c r="A509" s="2"/>
      <c r="B509" s="2"/>
      <c r="C509" s="2"/>
      <c r="D509" s="2"/>
      <c r="E509" s="112"/>
      <c r="F509" s="2"/>
      <c r="G509" s="9"/>
      <c r="H509" s="9"/>
      <c r="I509" s="9"/>
    </row>
    <row r="510" spans="1:9" ht="16.5" customHeight="1" x14ac:dyDescent="0.2">
      <c r="A510" s="2"/>
      <c r="B510" s="2"/>
      <c r="C510" s="2"/>
      <c r="D510" s="2"/>
      <c r="E510" s="112"/>
      <c r="F510" s="2"/>
      <c r="G510" s="9"/>
      <c r="H510" s="9"/>
      <c r="I510" s="9"/>
    </row>
    <row r="511" spans="1:9" ht="16.5" customHeight="1" x14ac:dyDescent="0.2">
      <c r="A511" s="2"/>
      <c r="B511" s="2"/>
      <c r="C511" s="2"/>
      <c r="D511" s="2"/>
      <c r="E511" s="112"/>
      <c r="F511" s="2"/>
      <c r="G511" s="9"/>
      <c r="H511" s="9"/>
      <c r="I511" s="9"/>
    </row>
    <row r="512" spans="1:9" ht="16.5" customHeight="1" x14ac:dyDescent="0.2">
      <c r="A512" s="2"/>
      <c r="B512" s="2"/>
      <c r="C512" s="2"/>
      <c r="D512" s="2"/>
      <c r="E512" s="112"/>
      <c r="F512" s="2"/>
      <c r="G512" s="9"/>
      <c r="H512" s="9"/>
      <c r="I512" s="9"/>
    </row>
    <row r="513" spans="1:9" ht="16.5" customHeight="1" x14ac:dyDescent="0.2">
      <c r="A513" s="2"/>
      <c r="B513" s="2"/>
      <c r="C513" s="2"/>
      <c r="D513" s="2"/>
      <c r="E513" s="112"/>
      <c r="F513" s="2"/>
      <c r="G513" s="9"/>
      <c r="H513" s="9"/>
      <c r="I513" s="9"/>
    </row>
    <row r="514" spans="1:9" ht="16.5" customHeight="1" x14ac:dyDescent="0.2">
      <c r="A514" s="2"/>
      <c r="B514" s="2"/>
      <c r="C514" s="2"/>
      <c r="D514" s="2"/>
      <c r="E514" s="112"/>
      <c r="F514" s="2"/>
      <c r="G514" s="9"/>
      <c r="H514" s="9"/>
      <c r="I514" s="9"/>
    </row>
    <row r="515" spans="1:9" ht="16.5" customHeight="1" x14ac:dyDescent="0.2">
      <c r="A515" s="2"/>
      <c r="B515" s="2"/>
      <c r="C515" s="2"/>
      <c r="D515" s="2"/>
      <c r="E515" s="112"/>
      <c r="F515" s="2"/>
      <c r="G515" s="9"/>
      <c r="H515" s="9"/>
      <c r="I515" s="9"/>
    </row>
    <row r="516" spans="1:9" ht="16.5" customHeight="1" x14ac:dyDescent="0.2">
      <c r="A516" s="2"/>
      <c r="B516" s="2"/>
      <c r="C516" s="2"/>
      <c r="D516" s="2"/>
      <c r="E516" s="112"/>
      <c r="F516" s="2"/>
      <c r="G516" s="9"/>
      <c r="H516" s="9"/>
      <c r="I516" s="9"/>
    </row>
    <row r="517" spans="1:9" ht="16.5" customHeight="1" x14ac:dyDescent="0.2">
      <c r="A517" s="2"/>
      <c r="B517" s="2"/>
      <c r="C517" s="2"/>
      <c r="D517" s="2"/>
      <c r="E517" s="112"/>
      <c r="F517" s="2"/>
      <c r="G517" s="9"/>
      <c r="H517" s="9"/>
      <c r="I517" s="9"/>
    </row>
    <row r="518" spans="1:9" ht="16.5" customHeight="1" x14ac:dyDescent="0.2">
      <c r="A518" s="2"/>
      <c r="B518" s="2"/>
      <c r="C518" s="2"/>
      <c r="D518" s="2"/>
      <c r="E518" s="112"/>
      <c r="F518" s="2"/>
      <c r="G518" s="9"/>
      <c r="H518" s="9"/>
      <c r="I518" s="9"/>
    </row>
    <row r="519" spans="1:9" ht="16.5" customHeight="1" x14ac:dyDescent="0.2">
      <c r="A519" s="2"/>
      <c r="B519" s="2"/>
      <c r="C519" s="2"/>
      <c r="D519" s="2"/>
      <c r="E519" s="112"/>
      <c r="F519" s="2"/>
      <c r="G519" s="9"/>
      <c r="H519" s="9"/>
      <c r="I519" s="9"/>
    </row>
    <row r="520" spans="1:9" ht="16.5" customHeight="1" x14ac:dyDescent="0.2">
      <c r="A520" s="2"/>
      <c r="B520" s="2"/>
      <c r="C520" s="2"/>
      <c r="D520" s="2"/>
      <c r="E520" s="112"/>
      <c r="F520" s="2"/>
      <c r="G520" s="9"/>
      <c r="H520" s="9"/>
      <c r="I520" s="9"/>
    </row>
    <row r="521" spans="1:9" ht="16.5" customHeight="1" x14ac:dyDescent="0.2">
      <c r="A521" s="2"/>
      <c r="B521" s="2"/>
      <c r="C521" s="2"/>
      <c r="D521" s="2"/>
      <c r="E521" s="112"/>
      <c r="F521" s="2"/>
      <c r="G521" s="9"/>
      <c r="H521" s="9"/>
      <c r="I521" s="9"/>
    </row>
    <row r="522" spans="1:9" ht="16.5" customHeight="1" x14ac:dyDescent="0.2">
      <c r="A522" s="2"/>
      <c r="B522" s="2"/>
      <c r="C522" s="2"/>
      <c r="D522" s="2"/>
      <c r="E522" s="112"/>
      <c r="F522" s="2"/>
      <c r="G522" s="9"/>
      <c r="H522" s="9"/>
      <c r="I522" s="9"/>
    </row>
    <row r="523" spans="1:9" ht="16.5" customHeight="1" x14ac:dyDescent="0.2">
      <c r="A523" s="2"/>
      <c r="B523" s="2"/>
      <c r="C523" s="2"/>
      <c r="D523" s="2"/>
      <c r="E523" s="112"/>
      <c r="F523" s="2"/>
      <c r="G523" s="9"/>
      <c r="H523" s="9"/>
      <c r="I523" s="9"/>
    </row>
    <row r="524" spans="1:9" ht="16.5" customHeight="1" x14ac:dyDescent="0.2">
      <c r="A524" s="2"/>
      <c r="B524" s="2"/>
      <c r="C524" s="2"/>
      <c r="D524" s="2"/>
      <c r="E524" s="112"/>
      <c r="F524" s="2"/>
      <c r="G524" s="9"/>
      <c r="H524" s="9"/>
      <c r="I524" s="9"/>
    </row>
    <row r="525" spans="1:9" ht="16.5" customHeight="1" x14ac:dyDescent="0.2">
      <c r="A525" s="2"/>
      <c r="B525" s="2"/>
      <c r="C525" s="2"/>
      <c r="D525" s="2"/>
      <c r="E525" s="112"/>
      <c r="F525" s="2"/>
      <c r="G525" s="9"/>
      <c r="H525" s="9"/>
      <c r="I525" s="9"/>
    </row>
    <row r="526" spans="1:9" ht="16.5" customHeight="1" x14ac:dyDescent="0.2">
      <c r="A526" s="2"/>
      <c r="B526" s="2"/>
      <c r="C526" s="2"/>
      <c r="D526" s="2"/>
      <c r="E526" s="112"/>
      <c r="F526" s="2"/>
      <c r="G526" s="9"/>
      <c r="H526" s="9"/>
      <c r="I526" s="9"/>
    </row>
    <row r="527" spans="1:9" ht="16.5" customHeight="1" x14ac:dyDescent="0.2">
      <c r="A527" s="2"/>
      <c r="B527" s="2"/>
      <c r="C527" s="2"/>
      <c r="D527" s="2"/>
      <c r="E527" s="112"/>
      <c r="F527" s="2"/>
      <c r="G527" s="9"/>
      <c r="H527" s="9"/>
      <c r="I527" s="9"/>
    </row>
    <row r="528" spans="1:9" ht="16.5" customHeight="1" x14ac:dyDescent="0.2">
      <c r="A528" s="2"/>
      <c r="B528" s="2"/>
      <c r="C528" s="2"/>
      <c r="D528" s="2"/>
      <c r="E528" s="112"/>
      <c r="F528" s="2"/>
      <c r="G528" s="9"/>
      <c r="H528" s="9"/>
      <c r="I528" s="9"/>
    </row>
    <row r="529" spans="1:9" ht="16.5" customHeight="1" x14ac:dyDescent="0.2">
      <c r="A529" s="2"/>
      <c r="B529" s="2"/>
      <c r="C529" s="2"/>
      <c r="D529" s="2"/>
      <c r="E529" s="112"/>
      <c r="F529" s="2"/>
      <c r="G529" s="9"/>
      <c r="H529" s="9"/>
      <c r="I529" s="9"/>
    </row>
    <row r="530" spans="1:9" ht="16.5" customHeight="1" x14ac:dyDescent="0.2">
      <c r="A530" s="2"/>
      <c r="B530" s="2"/>
      <c r="C530" s="2"/>
      <c r="D530" s="2"/>
      <c r="E530" s="112"/>
      <c r="F530" s="2"/>
      <c r="G530" s="9"/>
      <c r="H530" s="9"/>
      <c r="I530" s="9"/>
    </row>
    <row r="531" spans="1:9" ht="16.5" customHeight="1" x14ac:dyDescent="0.2">
      <c r="A531" s="2"/>
      <c r="B531" s="2"/>
      <c r="C531" s="2"/>
      <c r="D531" s="2"/>
      <c r="E531" s="112"/>
      <c r="F531" s="2"/>
      <c r="G531" s="9"/>
      <c r="H531" s="9"/>
      <c r="I531" s="9"/>
    </row>
    <row r="532" spans="1:9" ht="16.5" customHeight="1" x14ac:dyDescent="0.2">
      <c r="A532" s="2"/>
      <c r="B532" s="2"/>
      <c r="C532" s="2"/>
      <c r="D532" s="2"/>
      <c r="E532" s="112"/>
      <c r="F532" s="2"/>
      <c r="G532" s="9"/>
      <c r="H532" s="9"/>
      <c r="I532" s="9"/>
    </row>
    <row r="533" spans="1:9" ht="16.5" customHeight="1" x14ac:dyDescent="0.2">
      <c r="A533" s="2"/>
      <c r="B533" s="2"/>
      <c r="C533" s="2"/>
      <c r="D533" s="2"/>
      <c r="E533" s="112"/>
      <c r="F533" s="2"/>
      <c r="G533" s="9"/>
      <c r="H533" s="9"/>
      <c r="I533" s="9"/>
    </row>
    <row r="534" spans="1:9" ht="16.5" customHeight="1" x14ac:dyDescent="0.2">
      <c r="A534" s="2"/>
      <c r="B534" s="2"/>
      <c r="C534" s="2"/>
      <c r="D534" s="2"/>
      <c r="E534" s="112"/>
      <c r="F534" s="2"/>
      <c r="G534" s="9"/>
      <c r="H534" s="9"/>
      <c r="I534" s="9"/>
    </row>
    <row r="535" spans="1:9" ht="16.5" customHeight="1" x14ac:dyDescent="0.2">
      <c r="A535" s="2"/>
      <c r="B535" s="2"/>
      <c r="C535" s="2"/>
      <c r="D535" s="2"/>
      <c r="E535" s="112"/>
      <c r="F535" s="2"/>
      <c r="G535" s="9"/>
      <c r="H535" s="9"/>
      <c r="I535" s="9"/>
    </row>
    <row r="536" spans="1:9" ht="16.5" customHeight="1" x14ac:dyDescent="0.2">
      <c r="A536" s="2"/>
      <c r="B536" s="2"/>
      <c r="C536" s="2"/>
      <c r="D536" s="2"/>
      <c r="E536" s="112"/>
      <c r="F536" s="2"/>
      <c r="G536" s="9"/>
      <c r="H536" s="9"/>
      <c r="I536" s="9"/>
    </row>
    <row r="537" spans="1:9" ht="16.5" customHeight="1" x14ac:dyDescent="0.2">
      <c r="A537" s="2"/>
      <c r="B537" s="2"/>
      <c r="C537" s="2"/>
      <c r="D537" s="2"/>
      <c r="E537" s="112"/>
      <c r="F537" s="2"/>
      <c r="G537" s="9"/>
      <c r="H537" s="9"/>
      <c r="I537" s="9"/>
    </row>
    <row r="538" spans="1:9" ht="16.5" customHeight="1" x14ac:dyDescent="0.2">
      <c r="A538" s="2"/>
      <c r="B538" s="2"/>
      <c r="C538" s="2"/>
      <c r="D538" s="2"/>
      <c r="E538" s="112"/>
      <c r="F538" s="2"/>
      <c r="G538" s="9"/>
      <c r="H538" s="9"/>
      <c r="I538" s="9"/>
    </row>
    <row r="539" spans="1:9" ht="16.5" customHeight="1" x14ac:dyDescent="0.2">
      <c r="A539" s="2"/>
      <c r="B539" s="2"/>
      <c r="C539" s="2"/>
      <c r="D539" s="2"/>
      <c r="E539" s="112"/>
      <c r="F539" s="2"/>
      <c r="G539" s="9"/>
      <c r="H539" s="9"/>
      <c r="I539" s="9"/>
    </row>
    <row r="540" spans="1:9" ht="16.5" customHeight="1" x14ac:dyDescent="0.2">
      <c r="A540" s="2"/>
      <c r="B540" s="2"/>
      <c r="C540" s="2"/>
      <c r="D540" s="2"/>
      <c r="E540" s="112"/>
      <c r="F540" s="2"/>
      <c r="G540" s="9"/>
      <c r="H540" s="9"/>
      <c r="I540" s="9"/>
    </row>
    <row r="541" spans="1:9" ht="16.5" customHeight="1" x14ac:dyDescent="0.2">
      <c r="A541" s="2"/>
      <c r="B541" s="2"/>
      <c r="C541" s="2"/>
      <c r="D541" s="2"/>
      <c r="E541" s="112"/>
      <c r="F541" s="2"/>
      <c r="G541" s="9"/>
      <c r="H541" s="9"/>
      <c r="I541" s="9"/>
    </row>
    <row r="542" spans="1:9" ht="16.5" customHeight="1" x14ac:dyDescent="0.2">
      <c r="A542" s="2"/>
      <c r="B542" s="2"/>
      <c r="C542" s="2"/>
      <c r="D542" s="2"/>
      <c r="E542" s="112"/>
      <c r="F542" s="2"/>
      <c r="G542" s="9"/>
      <c r="H542" s="9"/>
      <c r="I542" s="9"/>
    </row>
    <row r="543" spans="1:9" ht="16.5" customHeight="1" x14ac:dyDescent="0.2">
      <c r="A543" s="2"/>
      <c r="B543" s="2"/>
      <c r="C543" s="2"/>
      <c r="D543" s="2"/>
      <c r="E543" s="112"/>
      <c r="F543" s="2"/>
      <c r="G543" s="9"/>
      <c r="H543" s="9"/>
      <c r="I543" s="9"/>
    </row>
    <row r="544" spans="1:9" ht="16.5" customHeight="1" x14ac:dyDescent="0.2">
      <c r="A544" s="2"/>
      <c r="B544" s="2"/>
      <c r="C544" s="2"/>
      <c r="D544" s="2"/>
      <c r="E544" s="112"/>
      <c r="F544" s="2"/>
      <c r="G544" s="9"/>
      <c r="H544" s="9"/>
      <c r="I544" s="9"/>
    </row>
    <row r="545" spans="1:9" ht="16.5" customHeight="1" x14ac:dyDescent="0.2">
      <c r="A545" s="2"/>
      <c r="B545" s="2"/>
      <c r="C545" s="2"/>
      <c r="D545" s="2"/>
      <c r="E545" s="112"/>
      <c r="F545" s="2"/>
      <c r="G545" s="9"/>
      <c r="H545" s="9"/>
      <c r="I545" s="9"/>
    </row>
    <row r="546" spans="1:9" ht="16.5" customHeight="1" x14ac:dyDescent="0.2">
      <c r="A546" s="2"/>
      <c r="B546" s="2"/>
      <c r="C546" s="2"/>
      <c r="D546" s="2"/>
      <c r="E546" s="112"/>
      <c r="F546" s="2"/>
      <c r="G546" s="9"/>
      <c r="H546" s="9"/>
      <c r="I546" s="9"/>
    </row>
    <row r="547" spans="1:9" ht="16.5" customHeight="1" x14ac:dyDescent="0.2">
      <c r="A547" s="2"/>
      <c r="B547" s="2"/>
      <c r="C547" s="2"/>
      <c r="D547" s="2"/>
      <c r="E547" s="112"/>
      <c r="F547" s="2"/>
      <c r="G547" s="9"/>
      <c r="H547" s="9"/>
      <c r="I547" s="9"/>
    </row>
    <row r="548" spans="1:9" ht="16.5" customHeight="1" x14ac:dyDescent="0.2">
      <c r="A548" s="2"/>
      <c r="B548" s="2"/>
      <c r="C548" s="2"/>
      <c r="D548" s="2"/>
      <c r="E548" s="112"/>
      <c r="F548" s="2"/>
      <c r="G548" s="9"/>
      <c r="H548" s="9"/>
      <c r="I548" s="9"/>
    </row>
    <row r="549" spans="1:9" ht="16.5" customHeight="1" x14ac:dyDescent="0.2">
      <c r="A549" s="2"/>
      <c r="B549" s="2"/>
      <c r="C549" s="2"/>
      <c r="D549" s="2"/>
      <c r="E549" s="112"/>
      <c r="F549" s="2"/>
      <c r="G549" s="9"/>
      <c r="H549" s="9"/>
      <c r="I549" s="9"/>
    </row>
    <row r="550" spans="1:9" ht="16.5" customHeight="1" x14ac:dyDescent="0.2">
      <c r="A550" s="2"/>
      <c r="B550" s="2"/>
      <c r="C550" s="2"/>
      <c r="D550" s="2"/>
      <c r="E550" s="112"/>
      <c r="F550" s="2"/>
      <c r="G550" s="9"/>
      <c r="H550" s="9"/>
      <c r="I550" s="9"/>
    </row>
    <row r="551" spans="1:9" ht="16.5" customHeight="1" x14ac:dyDescent="0.2">
      <c r="A551" s="2"/>
      <c r="B551" s="2"/>
      <c r="C551" s="2"/>
      <c r="D551" s="2"/>
      <c r="E551" s="112"/>
      <c r="F551" s="2"/>
      <c r="G551" s="9"/>
      <c r="H551" s="9"/>
      <c r="I551" s="9"/>
    </row>
    <row r="552" spans="1:9" ht="16.5" customHeight="1" x14ac:dyDescent="0.2">
      <c r="A552" s="2"/>
      <c r="B552" s="2"/>
      <c r="C552" s="2"/>
      <c r="D552" s="2"/>
      <c r="E552" s="112"/>
      <c r="F552" s="2"/>
      <c r="G552" s="9"/>
      <c r="H552" s="9"/>
      <c r="I552" s="9"/>
    </row>
    <row r="553" spans="1:9" ht="16.5" customHeight="1" x14ac:dyDescent="0.2">
      <c r="A553" s="2"/>
      <c r="B553" s="2"/>
      <c r="C553" s="2"/>
      <c r="D553" s="2"/>
      <c r="E553" s="112"/>
      <c r="F553" s="2"/>
      <c r="G553" s="9"/>
      <c r="H553" s="9"/>
      <c r="I553" s="9"/>
    </row>
    <row r="554" spans="1:9" ht="16.5" customHeight="1" x14ac:dyDescent="0.2">
      <c r="A554" s="2"/>
      <c r="B554" s="2"/>
      <c r="C554" s="2"/>
      <c r="D554" s="2"/>
      <c r="E554" s="112"/>
      <c r="F554" s="2"/>
      <c r="G554" s="9"/>
      <c r="H554" s="9"/>
      <c r="I554" s="9"/>
    </row>
    <row r="555" spans="1:9" ht="16.5" customHeight="1" x14ac:dyDescent="0.2">
      <c r="A555" s="2"/>
      <c r="B555" s="2"/>
      <c r="C555" s="2"/>
      <c r="D555" s="2"/>
      <c r="E555" s="112"/>
      <c r="F555" s="2"/>
      <c r="G555" s="9"/>
      <c r="H555" s="9"/>
      <c r="I555" s="9"/>
    </row>
    <row r="556" spans="1:9" ht="16.5" customHeight="1" x14ac:dyDescent="0.2">
      <c r="A556" s="2"/>
      <c r="B556" s="2"/>
      <c r="C556" s="2"/>
      <c r="D556" s="2"/>
      <c r="E556" s="112"/>
      <c r="F556" s="2"/>
      <c r="G556" s="9"/>
      <c r="H556" s="9"/>
      <c r="I556" s="9"/>
    </row>
    <row r="557" spans="1:9" ht="16.5" customHeight="1" x14ac:dyDescent="0.2">
      <c r="A557" s="2"/>
      <c r="B557" s="2"/>
      <c r="C557" s="2"/>
      <c r="D557" s="2"/>
      <c r="E557" s="112"/>
      <c r="F557" s="2"/>
      <c r="G557" s="9"/>
      <c r="H557" s="9"/>
      <c r="I557" s="9"/>
    </row>
    <row r="558" spans="1:9" ht="16.5" customHeight="1" x14ac:dyDescent="0.2">
      <c r="A558" s="2"/>
      <c r="B558" s="2"/>
      <c r="C558" s="2"/>
      <c r="D558" s="2"/>
      <c r="E558" s="112"/>
      <c r="F558" s="2"/>
      <c r="G558" s="9"/>
      <c r="H558" s="9"/>
      <c r="I558" s="9"/>
    </row>
    <row r="559" spans="1:9" ht="16.5" customHeight="1" x14ac:dyDescent="0.2">
      <c r="A559" s="2"/>
      <c r="B559" s="2"/>
      <c r="C559" s="2"/>
      <c r="D559" s="2"/>
      <c r="E559" s="112"/>
      <c r="F559" s="2"/>
      <c r="G559" s="9"/>
      <c r="H559" s="9"/>
      <c r="I559" s="9"/>
    </row>
    <row r="560" spans="1:9" ht="16.5" customHeight="1" x14ac:dyDescent="0.2">
      <c r="A560" s="2"/>
      <c r="B560" s="2"/>
      <c r="C560" s="2"/>
      <c r="D560" s="2"/>
      <c r="E560" s="112"/>
      <c r="F560" s="2"/>
      <c r="G560" s="9"/>
      <c r="H560" s="9"/>
      <c r="I560" s="9"/>
    </row>
    <row r="561" spans="1:9" ht="16.5" customHeight="1" x14ac:dyDescent="0.2">
      <c r="A561" s="2"/>
      <c r="B561" s="2"/>
      <c r="C561" s="2"/>
      <c r="D561" s="2"/>
      <c r="E561" s="112"/>
      <c r="F561" s="2"/>
      <c r="G561" s="9"/>
      <c r="H561" s="9"/>
      <c r="I561" s="9"/>
    </row>
    <row r="562" spans="1:9" ht="16.5" customHeight="1" x14ac:dyDescent="0.2">
      <c r="A562" s="2"/>
      <c r="B562" s="2"/>
      <c r="C562" s="2"/>
      <c r="D562" s="2"/>
      <c r="E562" s="112"/>
      <c r="F562" s="2"/>
      <c r="G562" s="9"/>
      <c r="H562" s="9"/>
      <c r="I562" s="9"/>
    </row>
    <row r="563" spans="1:9" ht="16.5" customHeight="1" x14ac:dyDescent="0.2">
      <c r="A563" s="2"/>
      <c r="B563" s="2"/>
      <c r="C563" s="2"/>
      <c r="D563" s="2"/>
      <c r="E563" s="112"/>
      <c r="F563" s="2"/>
      <c r="G563" s="9"/>
      <c r="H563" s="9"/>
      <c r="I563" s="9"/>
    </row>
    <row r="564" spans="1:9" ht="16.5" customHeight="1" x14ac:dyDescent="0.2">
      <c r="A564" s="2"/>
      <c r="B564" s="2"/>
      <c r="C564" s="2"/>
      <c r="D564" s="2"/>
      <c r="E564" s="112"/>
      <c r="F564" s="2"/>
      <c r="G564" s="9"/>
      <c r="H564" s="9"/>
      <c r="I564" s="9"/>
    </row>
    <row r="565" spans="1:9" ht="16.5" customHeight="1" x14ac:dyDescent="0.2">
      <c r="A565" s="2"/>
      <c r="B565" s="2"/>
      <c r="C565" s="2"/>
      <c r="D565" s="2"/>
      <c r="E565" s="112"/>
      <c r="F565" s="2"/>
      <c r="G565" s="9"/>
      <c r="H565" s="9"/>
      <c r="I565" s="9"/>
    </row>
    <row r="566" spans="1:9" ht="16.5" customHeight="1" x14ac:dyDescent="0.2">
      <c r="A566" s="2"/>
      <c r="B566" s="2"/>
      <c r="C566" s="2"/>
      <c r="D566" s="2"/>
      <c r="E566" s="112"/>
      <c r="F566" s="2"/>
      <c r="G566" s="9"/>
      <c r="H566" s="9"/>
      <c r="I566" s="9"/>
    </row>
    <row r="567" spans="1:9" ht="16.5" customHeight="1" x14ac:dyDescent="0.2">
      <c r="A567" s="2"/>
      <c r="B567" s="2"/>
      <c r="C567" s="2"/>
      <c r="D567" s="2"/>
      <c r="E567" s="112"/>
      <c r="F567" s="2"/>
      <c r="G567" s="9"/>
      <c r="H567" s="9"/>
      <c r="I567" s="9"/>
    </row>
    <row r="568" spans="1:9" ht="16.5" customHeight="1" x14ac:dyDescent="0.2">
      <c r="A568" s="2"/>
      <c r="B568" s="2"/>
      <c r="C568" s="2"/>
      <c r="D568" s="2"/>
      <c r="E568" s="112"/>
      <c r="F568" s="2"/>
      <c r="G568" s="9"/>
      <c r="H568" s="9"/>
      <c r="I568" s="9"/>
    </row>
    <row r="569" spans="1:9" ht="16.5" customHeight="1" x14ac:dyDescent="0.2">
      <c r="A569" s="2"/>
      <c r="B569" s="2"/>
      <c r="C569" s="2"/>
      <c r="D569" s="2"/>
      <c r="E569" s="112"/>
      <c r="F569" s="2"/>
      <c r="G569" s="9"/>
      <c r="H569" s="9"/>
      <c r="I569" s="9"/>
    </row>
    <row r="570" spans="1:9" ht="16.5" customHeight="1" x14ac:dyDescent="0.2">
      <c r="A570" s="2"/>
      <c r="B570" s="2"/>
      <c r="C570" s="2"/>
      <c r="D570" s="2"/>
      <c r="E570" s="112"/>
      <c r="F570" s="2"/>
      <c r="G570" s="9"/>
      <c r="H570" s="9"/>
      <c r="I570" s="9"/>
    </row>
    <row r="571" spans="1:9" ht="16.5" customHeight="1" x14ac:dyDescent="0.2">
      <c r="A571" s="2"/>
      <c r="B571" s="2"/>
      <c r="C571" s="2"/>
      <c r="D571" s="2"/>
      <c r="E571" s="112"/>
      <c r="F571" s="2"/>
      <c r="G571" s="9"/>
      <c r="H571" s="9"/>
      <c r="I571" s="9"/>
    </row>
    <row r="572" spans="1:9" ht="16.5" customHeight="1" x14ac:dyDescent="0.2">
      <c r="A572" s="2"/>
      <c r="B572" s="2"/>
      <c r="C572" s="2"/>
      <c r="D572" s="2"/>
      <c r="E572" s="112"/>
      <c r="F572" s="2"/>
      <c r="G572" s="9"/>
      <c r="H572" s="9"/>
      <c r="I572" s="9"/>
    </row>
    <row r="573" spans="1:9" ht="16.5" customHeight="1" x14ac:dyDescent="0.2">
      <c r="A573" s="2"/>
      <c r="B573" s="2"/>
      <c r="C573" s="2"/>
      <c r="D573" s="2"/>
      <c r="E573" s="112"/>
      <c r="F573" s="2"/>
      <c r="G573" s="9"/>
      <c r="H573" s="9"/>
      <c r="I573" s="9"/>
    </row>
    <row r="574" spans="1:9" ht="16.5" customHeight="1" x14ac:dyDescent="0.2">
      <c r="A574" s="2"/>
      <c r="B574" s="2"/>
      <c r="C574" s="2"/>
      <c r="D574" s="2"/>
      <c r="E574" s="112"/>
      <c r="F574" s="2"/>
      <c r="G574" s="9"/>
      <c r="H574" s="9"/>
      <c r="I574" s="9"/>
    </row>
    <row r="575" spans="1:9" ht="16.5" customHeight="1" x14ac:dyDescent="0.2">
      <c r="A575" s="2"/>
      <c r="B575" s="2"/>
      <c r="C575" s="2"/>
      <c r="D575" s="2"/>
      <c r="E575" s="112"/>
      <c r="F575" s="2"/>
      <c r="G575" s="9"/>
      <c r="H575" s="9"/>
      <c r="I575" s="9"/>
    </row>
    <row r="576" spans="1:9" ht="16.5" customHeight="1" x14ac:dyDescent="0.2">
      <c r="A576" s="2"/>
      <c r="B576" s="2"/>
      <c r="C576" s="2"/>
      <c r="D576" s="2"/>
      <c r="E576" s="112"/>
      <c r="F576" s="2"/>
      <c r="G576" s="9"/>
      <c r="H576" s="9"/>
      <c r="I576" s="9"/>
    </row>
    <row r="577" spans="1:9" ht="16.5" customHeight="1" x14ac:dyDescent="0.2">
      <c r="A577" s="2"/>
      <c r="B577" s="2"/>
      <c r="C577" s="2"/>
      <c r="D577" s="2"/>
      <c r="E577" s="112"/>
      <c r="F577" s="2"/>
      <c r="G577" s="9"/>
      <c r="H577" s="9"/>
      <c r="I577" s="9"/>
    </row>
    <row r="578" spans="1:9" ht="16.5" customHeight="1" x14ac:dyDescent="0.2">
      <c r="A578" s="2"/>
      <c r="B578" s="2"/>
      <c r="C578" s="2"/>
      <c r="D578" s="2"/>
      <c r="E578" s="112"/>
      <c r="F578" s="2"/>
      <c r="G578" s="9"/>
      <c r="H578" s="9"/>
      <c r="I578" s="9"/>
    </row>
    <row r="579" spans="1:9" ht="16.5" customHeight="1" x14ac:dyDescent="0.2">
      <c r="A579" s="2"/>
      <c r="B579" s="2"/>
      <c r="C579" s="2"/>
      <c r="D579" s="2"/>
      <c r="E579" s="112"/>
      <c r="F579" s="2"/>
      <c r="G579" s="9"/>
      <c r="H579" s="9"/>
      <c r="I579" s="9"/>
    </row>
    <row r="580" spans="1:9" ht="16.5" customHeight="1" x14ac:dyDescent="0.2">
      <c r="A580" s="2"/>
      <c r="B580" s="2"/>
      <c r="C580" s="2"/>
      <c r="D580" s="2"/>
      <c r="E580" s="112"/>
      <c r="F580" s="2"/>
      <c r="G580" s="9"/>
      <c r="H580" s="9"/>
      <c r="I580" s="9"/>
    </row>
    <row r="581" spans="1:9" ht="16.5" customHeight="1" x14ac:dyDescent="0.2">
      <c r="A581" s="2"/>
      <c r="B581" s="2"/>
      <c r="C581" s="2"/>
      <c r="D581" s="2"/>
      <c r="E581" s="112"/>
      <c r="F581" s="2"/>
      <c r="G581" s="9"/>
      <c r="H581" s="9"/>
      <c r="I581" s="9"/>
    </row>
    <row r="582" spans="1:9" ht="16.5" customHeight="1" x14ac:dyDescent="0.2">
      <c r="A582" s="2"/>
      <c r="B582" s="2"/>
      <c r="C582" s="2"/>
      <c r="D582" s="2"/>
      <c r="E582" s="112"/>
      <c r="F582" s="2"/>
      <c r="G582" s="9"/>
      <c r="H582" s="9"/>
      <c r="I582" s="9"/>
    </row>
    <row r="583" spans="1:9" ht="16.5" customHeight="1" x14ac:dyDescent="0.2">
      <c r="A583" s="2"/>
      <c r="B583" s="2"/>
      <c r="C583" s="2"/>
      <c r="D583" s="2"/>
      <c r="E583" s="112"/>
      <c r="F583" s="2"/>
      <c r="G583" s="9"/>
      <c r="H583" s="9"/>
      <c r="I583" s="9"/>
    </row>
    <row r="584" spans="1:9" ht="16.5" customHeight="1" x14ac:dyDescent="0.2">
      <c r="A584" s="2"/>
      <c r="B584" s="2"/>
      <c r="C584" s="2"/>
      <c r="D584" s="2"/>
      <c r="E584" s="112"/>
      <c r="F584" s="2"/>
      <c r="G584" s="9"/>
      <c r="H584" s="9"/>
      <c r="I584" s="9"/>
    </row>
    <row r="585" spans="1:9" ht="16.5" customHeight="1" x14ac:dyDescent="0.2">
      <c r="A585" s="2"/>
      <c r="B585" s="2"/>
      <c r="C585" s="2"/>
      <c r="D585" s="2"/>
      <c r="E585" s="112"/>
      <c r="F585" s="2"/>
      <c r="G585" s="9"/>
      <c r="H585" s="9"/>
      <c r="I585" s="9"/>
    </row>
    <row r="586" spans="1:9" ht="16.5" customHeight="1" x14ac:dyDescent="0.2">
      <c r="A586" s="2"/>
      <c r="B586" s="2"/>
      <c r="C586" s="2"/>
      <c r="D586" s="2"/>
      <c r="E586" s="112"/>
      <c r="F586" s="2"/>
      <c r="G586" s="9"/>
      <c r="H586" s="9"/>
      <c r="I586" s="9"/>
    </row>
    <row r="587" spans="1:9" ht="16.5" customHeight="1" x14ac:dyDescent="0.2">
      <c r="A587" s="2"/>
      <c r="B587" s="2"/>
      <c r="C587" s="2"/>
      <c r="D587" s="2"/>
      <c r="E587" s="112"/>
      <c r="F587" s="2"/>
      <c r="G587" s="9"/>
      <c r="H587" s="9"/>
      <c r="I587" s="9"/>
    </row>
    <row r="588" spans="1:9" ht="16.5" customHeight="1" x14ac:dyDescent="0.2">
      <c r="A588" s="2"/>
      <c r="B588" s="2"/>
      <c r="C588" s="2"/>
      <c r="D588" s="2"/>
      <c r="E588" s="112"/>
      <c r="F588" s="2"/>
      <c r="G588" s="9"/>
      <c r="H588" s="9"/>
      <c r="I588" s="9"/>
    </row>
    <row r="589" spans="1:9" ht="16.5" customHeight="1" x14ac:dyDescent="0.2">
      <c r="A589" s="2"/>
      <c r="B589" s="2"/>
      <c r="C589" s="2"/>
      <c r="D589" s="2"/>
      <c r="E589" s="112"/>
      <c r="F589" s="2"/>
      <c r="G589" s="9"/>
      <c r="H589" s="9"/>
      <c r="I589" s="9"/>
    </row>
    <row r="590" spans="1:9" ht="16.5" customHeight="1" x14ac:dyDescent="0.2">
      <c r="A590" s="2"/>
      <c r="B590" s="2"/>
      <c r="C590" s="2"/>
      <c r="D590" s="2"/>
      <c r="E590" s="112"/>
      <c r="F590" s="2"/>
      <c r="G590" s="9"/>
      <c r="H590" s="9"/>
      <c r="I590" s="9"/>
    </row>
    <row r="591" spans="1:9" ht="16.5" customHeight="1" x14ac:dyDescent="0.2">
      <c r="A591" s="2"/>
      <c r="B591" s="2"/>
      <c r="C591" s="2"/>
      <c r="D591" s="2"/>
      <c r="E591" s="112"/>
      <c r="F591" s="2"/>
      <c r="G591" s="9"/>
      <c r="H591" s="9"/>
      <c r="I591" s="9"/>
    </row>
    <row r="592" spans="1:9" ht="16.5" customHeight="1" x14ac:dyDescent="0.2">
      <c r="A592" s="2"/>
      <c r="B592" s="2"/>
      <c r="C592" s="2"/>
      <c r="D592" s="2"/>
      <c r="E592" s="112"/>
      <c r="F592" s="2"/>
      <c r="G592" s="9"/>
      <c r="H592" s="9"/>
      <c r="I592" s="9"/>
    </row>
    <row r="593" spans="1:9" ht="16.5" customHeight="1" x14ac:dyDescent="0.2">
      <c r="A593" s="2"/>
      <c r="B593" s="2"/>
      <c r="C593" s="2"/>
      <c r="D593" s="2"/>
      <c r="E593" s="112"/>
      <c r="F593" s="2"/>
      <c r="G593" s="9"/>
      <c r="H593" s="9"/>
      <c r="I593" s="9"/>
    </row>
    <row r="594" spans="1:9" ht="16.5" customHeight="1" x14ac:dyDescent="0.2">
      <c r="A594" s="2"/>
      <c r="B594" s="2"/>
      <c r="C594" s="2"/>
      <c r="D594" s="2"/>
      <c r="E594" s="112"/>
      <c r="F594" s="2"/>
      <c r="G594" s="9"/>
      <c r="H594" s="9"/>
      <c r="I594" s="9"/>
    </row>
    <row r="595" spans="1:9" ht="16.5" customHeight="1" x14ac:dyDescent="0.2">
      <c r="A595" s="2"/>
      <c r="B595" s="2"/>
      <c r="C595" s="2"/>
      <c r="D595" s="2"/>
      <c r="E595" s="112"/>
      <c r="F595" s="2"/>
      <c r="G595" s="9"/>
      <c r="H595" s="9"/>
      <c r="I595" s="9"/>
    </row>
    <row r="596" spans="1:9" ht="16.5" customHeight="1" x14ac:dyDescent="0.2">
      <c r="A596" s="2"/>
      <c r="B596" s="2"/>
      <c r="C596" s="2"/>
      <c r="D596" s="2"/>
      <c r="E596" s="112"/>
      <c r="F596" s="2"/>
      <c r="G596" s="9"/>
      <c r="H596" s="9"/>
      <c r="I596" s="9"/>
    </row>
    <row r="597" spans="1:9" ht="16.5" customHeight="1" x14ac:dyDescent="0.2">
      <c r="A597" s="2"/>
      <c r="B597" s="2"/>
      <c r="C597" s="2"/>
      <c r="D597" s="2"/>
      <c r="E597" s="112"/>
      <c r="F597" s="2"/>
      <c r="G597" s="9"/>
      <c r="H597" s="9"/>
      <c r="I597" s="9"/>
    </row>
    <row r="598" spans="1:9" ht="16.5" customHeight="1" x14ac:dyDescent="0.2">
      <c r="A598" s="2"/>
      <c r="B598" s="2"/>
      <c r="C598" s="2"/>
      <c r="D598" s="2"/>
      <c r="E598" s="112"/>
      <c r="F598" s="2"/>
      <c r="G598" s="9"/>
      <c r="H598" s="9"/>
      <c r="I598" s="9"/>
    </row>
    <row r="599" spans="1:9" ht="16.5" customHeight="1" x14ac:dyDescent="0.2">
      <c r="A599" s="2"/>
      <c r="B599" s="2"/>
      <c r="C599" s="2"/>
      <c r="D599" s="2"/>
      <c r="E599" s="112"/>
      <c r="F599" s="2"/>
      <c r="G599" s="9"/>
      <c r="H599" s="9"/>
      <c r="I599" s="9"/>
    </row>
    <row r="600" spans="1:9" ht="16.5" customHeight="1" x14ac:dyDescent="0.2">
      <c r="A600" s="2"/>
      <c r="B600" s="2"/>
      <c r="C600" s="2"/>
      <c r="D600" s="2"/>
      <c r="E600" s="112"/>
      <c r="F600" s="2"/>
      <c r="G600" s="9"/>
      <c r="H600" s="9"/>
      <c r="I600" s="9"/>
    </row>
    <row r="601" spans="1:9" ht="16.5" customHeight="1" x14ac:dyDescent="0.2">
      <c r="A601" s="2"/>
      <c r="B601" s="2"/>
      <c r="C601" s="2"/>
      <c r="D601" s="2"/>
      <c r="E601" s="112"/>
      <c r="F601" s="2"/>
      <c r="G601" s="9"/>
      <c r="H601" s="9"/>
      <c r="I601" s="9"/>
    </row>
    <row r="602" spans="1:9" ht="16.5" customHeight="1" x14ac:dyDescent="0.2">
      <c r="A602" s="2"/>
      <c r="B602" s="2"/>
      <c r="C602" s="2"/>
      <c r="D602" s="2"/>
      <c r="E602" s="112"/>
      <c r="F602" s="2"/>
      <c r="G602" s="9"/>
      <c r="H602" s="9"/>
      <c r="I602" s="9"/>
    </row>
    <row r="603" spans="1:9" ht="16.5" customHeight="1" x14ac:dyDescent="0.2">
      <c r="A603" s="2"/>
      <c r="B603" s="2"/>
      <c r="C603" s="2"/>
      <c r="D603" s="2"/>
      <c r="E603" s="112"/>
      <c r="F603" s="2"/>
      <c r="G603" s="9"/>
      <c r="H603" s="9"/>
      <c r="I603" s="9"/>
    </row>
    <row r="604" spans="1:9" ht="16.5" customHeight="1" x14ac:dyDescent="0.2">
      <c r="A604" s="2"/>
      <c r="B604" s="2"/>
      <c r="C604" s="2"/>
      <c r="D604" s="2"/>
      <c r="E604" s="112"/>
      <c r="F604" s="2"/>
      <c r="G604" s="9"/>
      <c r="H604" s="9"/>
      <c r="I604" s="9"/>
    </row>
    <row r="605" spans="1:9" ht="16.5" customHeight="1" x14ac:dyDescent="0.2">
      <c r="A605" s="2"/>
      <c r="B605" s="2"/>
      <c r="C605" s="2"/>
      <c r="D605" s="2"/>
      <c r="E605" s="112"/>
      <c r="F605" s="2"/>
      <c r="G605" s="9"/>
      <c r="H605" s="9"/>
      <c r="I605" s="9"/>
    </row>
    <row r="606" spans="1:9" ht="16.5" customHeight="1" x14ac:dyDescent="0.2">
      <c r="A606" s="2"/>
      <c r="B606" s="2"/>
      <c r="C606" s="2"/>
      <c r="D606" s="2"/>
      <c r="E606" s="112"/>
      <c r="F606" s="2"/>
      <c r="G606" s="9"/>
      <c r="H606" s="9"/>
      <c r="I606" s="9"/>
    </row>
    <row r="607" spans="1:9" ht="16.5" customHeight="1" x14ac:dyDescent="0.2">
      <c r="A607" s="2"/>
      <c r="B607" s="2"/>
      <c r="C607" s="2"/>
      <c r="D607" s="2"/>
      <c r="E607" s="112"/>
      <c r="F607" s="2"/>
      <c r="G607" s="9"/>
      <c r="H607" s="9"/>
      <c r="I607" s="9"/>
    </row>
    <row r="608" spans="1:9" ht="16.5" customHeight="1" x14ac:dyDescent="0.2">
      <c r="A608" s="2"/>
      <c r="B608" s="2"/>
      <c r="C608" s="2"/>
      <c r="D608" s="2"/>
      <c r="E608" s="112"/>
      <c r="F608" s="2"/>
      <c r="G608" s="9"/>
      <c r="H608" s="9"/>
      <c r="I608" s="9"/>
    </row>
    <row r="609" spans="1:9" ht="16.5" customHeight="1" x14ac:dyDescent="0.2">
      <c r="A609" s="2"/>
      <c r="B609" s="2"/>
      <c r="C609" s="2"/>
      <c r="D609" s="2"/>
      <c r="E609" s="112"/>
      <c r="F609" s="2"/>
      <c r="G609" s="9"/>
      <c r="H609" s="9"/>
      <c r="I609" s="9"/>
    </row>
    <row r="610" spans="1:9" ht="16.5" customHeight="1" x14ac:dyDescent="0.2">
      <c r="A610" s="2"/>
      <c r="B610" s="2"/>
      <c r="C610" s="2"/>
      <c r="D610" s="2"/>
      <c r="E610" s="112"/>
      <c r="F610" s="2"/>
      <c r="G610" s="9"/>
      <c r="H610" s="9"/>
      <c r="I610" s="9"/>
    </row>
    <row r="611" spans="1:9" ht="16.5" customHeight="1" x14ac:dyDescent="0.2">
      <c r="A611" s="2"/>
      <c r="B611" s="2"/>
      <c r="C611" s="2"/>
      <c r="D611" s="2"/>
      <c r="E611" s="112"/>
      <c r="F611" s="2"/>
      <c r="G611" s="9"/>
      <c r="H611" s="9"/>
      <c r="I611" s="9"/>
    </row>
    <row r="612" spans="1:9" ht="16.5" customHeight="1" x14ac:dyDescent="0.2">
      <c r="A612" s="2"/>
      <c r="B612" s="2"/>
      <c r="C612" s="2"/>
      <c r="D612" s="2"/>
      <c r="E612" s="112"/>
      <c r="F612" s="2"/>
      <c r="G612" s="9"/>
      <c r="H612" s="9"/>
      <c r="I612" s="9"/>
    </row>
    <row r="613" spans="1:9" ht="16.5" customHeight="1" x14ac:dyDescent="0.2">
      <c r="A613" s="2"/>
      <c r="B613" s="2"/>
      <c r="C613" s="2"/>
      <c r="D613" s="2"/>
      <c r="E613" s="112"/>
      <c r="F613" s="2"/>
      <c r="G613" s="9"/>
      <c r="H613" s="9"/>
      <c r="I613" s="9"/>
    </row>
    <row r="614" spans="1:9" ht="16.5" customHeight="1" x14ac:dyDescent="0.2">
      <c r="A614" s="2"/>
      <c r="B614" s="2"/>
      <c r="C614" s="2"/>
      <c r="D614" s="2"/>
      <c r="E614" s="112"/>
      <c r="F614" s="2"/>
      <c r="G614" s="9"/>
      <c r="H614" s="9"/>
      <c r="I614" s="9"/>
    </row>
    <row r="615" spans="1:9" ht="16.5" customHeight="1" x14ac:dyDescent="0.2">
      <c r="A615" s="2"/>
      <c r="B615" s="2"/>
      <c r="C615" s="2"/>
      <c r="D615" s="2"/>
      <c r="E615" s="112"/>
      <c r="F615" s="2"/>
      <c r="G615" s="9"/>
      <c r="H615" s="9"/>
      <c r="I615" s="9"/>
    </row>
    <row r="616" spans="1:9" ht="16.5" customHeight="1" x14ac:dyDescent="0.2">
      <c r="A616" s="2"/>
      <c r="B616" s="2"/>
      <c r="C616" s="2"/>
      <c r="D616" s="2"/>
      <c r="E616" s="112"/>
      <c r="F616" s="2"/>
      <c r="G616" s="9"/>
      <c r="H616" s="9"/>
      <c r="I616" s="9"/>
    </row>
    <row r="617" spans="1:9" ht="16.5" customHeight="1" x14ac:dyDescent="0.2">
      <c r="A617" s="2"/>
      <c r="B617" s="2"/>
      <c r="C617" s="2"/>
      <c r="D617" s="2"/>
      <c r="E617" s="112"/>
      <c r="F617" s="2"/>
      <c r="G617" s="9"/>
      <c r="H617" s="9"/>
      <c r="I617" s="9"/>
    </row>
    <row r="618" spans="1:9" ht="16.5" customHeight="1" x14ac:dyDescent="0.2">
      <c r="A618" s="2"/>
      <c r="B618" s="2"/>
      <c r="C618" s="2"/>
      <c r="D618" s="2"/>
      <c r="E618" s="112"/>
      <c r="F618" s="2"/>
      <c r="G618" s="9"/>
      <c r="H618" s="9"/>
      <c r="I618" s="9"/>
    </row>
    <row r="619" spans="1:9" ht="16.5" customHeight="1" x14ac:dyDescent="0.2">
      <c r="A619" s="2"/>
      <c r="B619" s="2"/>
      <c r="C619" s="2"/>
      <c r="D619" s="2"/>
      <c r="E619" s="112"/>
      <c r="F619" s="2"/>
      <c r="G619" s="9"/>
      <c r="H619" s="9"/>
      <c r="I619" s="9"/>
    </row>
    <row r="620" spans="1:9" ht="16.5" customHeight="1" x14ac:dyDescent="0.2">
      <c r="A620" s="2"/>
      <c r="B620" s="2"/>
      <c r="C620" s="2"/>
      <c r="D620" s="2"/>
      <c r="E620" s="112"/>
      <c r="F620" s="2"/>
      <c r="G620" s="9"/>
      <c r="H620" s="9"/>
      <c r="I620" s="9"/>
    </row>
    <row r="621" spans="1:9" ht="16.5" customHeight="1" x14ac:dyDescent="0.2">
      <c r="A621" s="2"/>
      <c r="B621" s="2"/>
      <c r="C621" s="2"/>
      <c r="D621" s="2"/>
      <c r="E621" s="112"/>
      <c r="F621" s="2"/>
      <c r="G621" s="9"/>
      <c r="H621" s="9"/>
      <c r="I621" s="9"/>
    </row>
    <row r="622" spans="1:9" ht="16.5" customHeight="1" x14ac:dyDescent="0.2">
      <c r="A622" s="2"/>
      <c r="B622" s="2"/>
      <c r="C622" s="2"/>
      <c r="D622" s="2"/>
      <c r="E622" s="112"/>
      <c r="F622" s="2"/>
      <c r="G622" s="9"/>
      <c r="H622" s="9"/>
      <c r="I622" s="9"/>
    </row>
    <row r="623" spans="1:9" ht="16.5" customHeight="1" x14ac:dyDescent="0.2">
      <c r="A623" s="2"/>
      <c r="B623" s="2"/>
      <c r="C623" s="2"/>
      <c r="D623" s="2"/>
      <c r="E623" s="112"/>
      <c r="F623" s="2"/>
      <c r="G623" s="9"/>
      <c r="H623" s="9"/>
      <c r="I623" s="9"/>
    </row>
    <row r="624" spans="1:9" ht="16.5" customHeight="1" x14ac:dyDescent="0.2">
      <c r="A624" s="2"/>
      <c r="B624" s="2"/>
      <c r="C624" s="2"/>
      <c r="D624" s="2"/>
      <c r="E624" s="112"/>
      <c r="F624" s="2"/>
      <c r="G624" s="9"/>
      <c r="H624" s="9"/>
      <c r="I624" s="9"/>
    </row>
    <row r="625" spans="1:9" ht="16.5" customHeight="1" x14ac:dyDescent="0.2">
      <c r="A625" s="2"/>
      <c r="B625" s="2"/>
      <c r="C625" s="2"/>
      <c r="D625" s="2"/>
      <c r="E625" s="112"/>
      <c r="F625" s="2"/>
      <c r="G625" s="9"/>
      <c r="H625" s="9"/>
      <c r="I625" s="9"/>
    </row>
    <row r="626" spans="1:9" ht="16.5" customHeight="1" x14ac:dyDescent="0.2">
      <c r="A626" s="2"/>
      <c r="B626" s="2"/>
      <c r="C626" s="2"/>
      <c r="D626" s="2"/>
      <c r="E626" s="112"/>
      <c r="F626" s="2"/>
      <c r="G626" s="9"/>
      <c r="H626" s="9"/>
      <c r="I626" s="9"/>
    </row>
    <row r="627" spans="1:9" ht="16.5" customHeight="1" x14ac:dyDescent="0.2">
      <c r="A627" s="2"/>
      <c r="B627" s="2"/>
      <c r="C627" s="2"/>
      <c r="D627" s="2"/>
      <c r="E627" s="112"/>
      <c r="F627" s="2"/>
      <c r="G627" s="9"/>
      <c r="H627" s="9"/>
      <c r="I627" s="9"/>
    </row>
    <row r="628" spans="1:9" ht="16.5" customHeight="1" x14ac:dyDescent="0.2">
      <c r="A628" s="2"/>
      <c r="B628" s="2"/>
      <c r="C628" s="2"/>
      <c r="D628" s="2"/>
      <c r="E628" s="112"/>
      <c r="F628" s="2"/>
      <c r="G628" s="9"/>
      <c r="H628" s="9"/>
      <c r="I628" s="9"/>
    </row>
    <row r="629" spans="1:9" ht="16.5" customHeight="1" x14ac:dyDescent="0.2">
      <c r="A629" s="2"/>
      <c r="B629" s="2"/>
      <c r="C629" s="2"/>
      <c r="D629" s="2"/>
      <c r="E629" s="112"/>
      <c r="F629" s="2"/>
      <c r="G629" s="9"/>
      <c r="H629" s="9"/>
      <c r="I629" s="9"/>
    </row>
    <row r="630" spans="1:9" ht="16.5" customHeight="1" x14ac:dyDescent="0.2">
      <c r="A630" s="2"/>
      <c r="B630" s="2"/>
      <c r="C630" s="2"/>
      <c r="D630" s="2"/>
      <c r="E630" s="112"/>
      <c r="F630" s="2"/>
      <c r="G630" s="9"/>
      <c r="H630" s="9"/>
      <c r="I630" s="9"/>
    </row>
    <row r="631" spans="1:9" ht="16.5" customHeight="1" x14ac:dyDescent="0.2">
      <c r="A631" s="2"/>
      <c r="B631" s="2"/>
      <c r="C631" s="2"/>
      <c r="D631" s="2"/>
      <c r="E631" s="112"/>
      <c r="F631" s="2"/>
      <c r="G631" s="9"/>
      <c r="H631" s="9"/>
      <c r="I631" s="9"/>
    </row>
    <row r="632" spans="1:9" ht="16.5" customHeight="1" x14ac:dyDescent="0.2">
      <c r="A632" s="2"/>
      <c r="B632" s="2"/>
      <c r="C632" s="2"/>
      <c r="D632" s="2"/>
      <c r="E632" s="112"/>
      <c r="F632" s="2"/>
      <c r="G632" s="9"/>
      <c r="H632" s="9"/>
      <c r="I632" s="9"/>
    </row>
    <row r="633" spans="1:9" ht="16.5" customHeight="1" x14ac:dyDescent="0.2">
      <c r="A633" s="2"/>
      <c r="B633" s="2"/>
      <c r="C633" s="2"/>
      <c r="D633" s="2"/>
      <c r="E633" s="112"/>
      <c r="F633" s="2"/>
      <c r="G633" s="9"/>
      <c r="H633" s="9"/>
      <c r="I633" s="9"/>
    </row>
    <row r="634" spans="1:9" ht="16.5" customHeight="1" x14ac:dyDescent="0.2">
      <c r="A634" s="2"/>
      <c r="B634" s="2"/>
      <c r="C634" s="2"/>
      <c r="D634" s="2"/>
      <c r="E634" s="112"/>
      <c r="F634" s="2"/>
      <c r="G634" s="9"/>
      <c r="H634" s="9"/>
      <c r="I634" s="9"/>
    </row>
    <row r="635" spans="1:9" ht="16.5" customHeight="1" x14ac:dyDescent="0.2">
      <c r="A635" s="2"/>
      <c r="B635" s="2"/>
      <c r="C635" s="2"/>
      <c r="D635" s="2"/>
      <c r="E635" s="112"/>
      <c r="F635" s="2"/>
      <c r="G635" s="9"/>
      <c r="H635" s="9"/>
      <c r="I635" s="9"/>
    </row>
    <row r="636" spans="1:9" ht="16.5" customHeight="1" x14ac:dyDescent="0.2">
      <c r="A636" s="2"/>
      <c r="B636" s="2"/>
      <c r="C636" s="2"/>
      <c r="D636" s="2"/>
      <c r="E636" s="112"/>
      <c r="F636" s="2"/>
      <c r="G636" s="9"/>
      <c r="H636" s="9"/>
      <c r="I636" s="9"/>
    </row>
    <row r="637" spans="1:9" ht="16.5" customHeight="1" x14ac:dyDescent="0.2">
      <c r="A637" s="2"/>
      <c r="B637" s="2"/>
      <c r="C637" s="2"/>
      <c r="D637" s="2"/>
      <c r="E637" s="112"/>
      <c r="F637" s="2"/>
      <c r="G637" s="9"/>
      <c r="H637" s="9"/>
      <c r="I637" s="9"/>
    </row>
    <row r="638" spans="1:9" ht="16.5" customHeight="1" x14ac:dyDescent="0.2">
      <c r="A638" s="2"/>
      <c r="B638" s="2"/>
      <c r="C638" s="2"/>
      <c r="D638" s="2"/>
      <c r="E638" s="112"/>
      <c r="F638" s="2"/>
      <c r="G638" s="9"/>
      <c r="H638" s="9"/>
      <c r="I638" s="9"/>
    </row>
    <row r="639" spans="1:9" ht="16.5" customHeight="1" x14ac:dyDescent="0.2">
      <c r="A639" s="2"/>
      <c r="B639" s="2"/>
      <c r="C639" s="2"/>
      <c r="D639" s="2"/>
      <c r="E639" s="112"/>
      <c r="F639" s="2"/>
      <c r="G639" s="9"/>
      <c r="H639" s="9"/>
      <c r="I639" s="9"/>
    </row>
    <row r="640" spans="1:9" ht="16.5" customHeight="1" x14ac:dyDescent="0.2">
      <c r="A640" s="2"/>
      <c r="B640" s="2"/>
      <c r="C640" s="2"/>
      <c r="D640" s="2"/>
      <c r="E640" s="112"/>
      <c r="F640" s="2"/>
      <c r="G640" s="9"/>
      <c r="H640" s="9"/>
      <c r="I640" s="9"/>
    </row>
    <row r="641" spans="1:9" ht="16.5" customHeight="1" x14ac:dyDescent="0.2">
      <c r="A641" s="2"/>
      <c r="B641" s="2"/>
      <c r="C641" s="2"/>
      <c r="D641" s="2"/>
      <c r="E641" s="112"/>
      <c r="F641" s="2"/>
      <c r="G641" s="9"/>
      <c r="H641" s="9"/>
      <c r="I641" s="9"/>
    </row>
    <row r="642" spans="1:9" ht="16.5" customHeight="1" x14ac:dyDescent="0.2">
      <c r="A642" s="2"/>
      <c r="B642" s="2"/>
      <c r="C642" s="2"/>
      <c r="D642" s="2"/>
      <c r="E642" s="112"/>
      <c r="F642" s="2"/>
      <c r="G642" s="9"/>
      <c r="H642" s="9"/>
      <c r="I642" s="9"/>
    </row>
    <row r="643" spans="1:9" ht="16.5" customHeight="1" x14ac:dyDescent="0.2">
      <c r="A643" s="2"/>
      <c r="B643" s="2"/>
      <c r="C643" s="2"/>
      <c r="D643" s="2"/>
      <c r="E643" s="112"/>
      <c r="F643" s="2"/>
      <c r="G643" s="9"/>
      <c r="H643" s="9"/>
      <c r="I643" s="9"/>
    </row>
    <row r="644" spans="1:9" ht="16.5" customHeight="1" x14ac:dyDescent="0.2">
      <c r="A644" s="2"/>
      <c r="B644" s="2"/>
      <c r="C644" s="2"/>
      <c r="D644" s="2"/>
      <c r="E644" s="112"/>
      <c r="F644" s="2"/>
      <c r="G644" s="9"/>
      <c r="H644" s="9"/>
      <c r="I644" s="9"/>
    </row>
    <row r="645" spans="1:9" ht="16.5" customHeight="1" x14ac:dyDescent="0.2">
      <c r="A645" s="2"/>
      <c r="B645" s="2"/>
      <c r="C645" s="2"/>
      <c r="D645" s="2"/>
      <c r="E645" s="112"/>
      <c r="F645" s="2"/>
      <c r="G645" s="9"/>
      <c r="H645" s="9"/>
      <c r="I645" s="9"/>
    </row>
    <row r="646" spans="1:9" ht="16.5" customHeight="1" x14ac:dyDescent="0.2">
      <c r="A646" s="2"/>
      <c r="B646" s="2"/>
      <c r="C646" s="2"/>
      <c r="D646" s="2"/>
      <c r="E646" s="112"/>
      <c r="F646" s="2"/>
      <c r="G646" s="9"/>
      <c r="H646" s="9"/>
      <c r="I646" s="9"/>
    </row>
    <row r="647" spans="1:9" ht="16.5" customHeight="1" x14ac:dyDescent="0.2">
      <c r="A647" s="2"/>
      <c r="B647" s="2"/>
      <c r="C647" s="2"/>
      <c r="D647" s="2"/>
      <c r="E647" s="112"/>
      <c r="F647" s="2"/>
      <c r="G647" s="9"/>
      <c r="H647" s="9"/>
      <c r="I647" s="9"/>
    </row>
    <row r="648" spans="1:9" ht="16.5" customHeight="1" x14ac:dyDescent="0.2">
      <c r="A648" s="2"/>
      <c r="B648" s="2"/>
      <c r="C648" s="2"/>
      <c r="D648" s="2"/>
      <c r="E648" s="112"/>
      <c r="F648" s="2"/>
      <c r="G648" s="9"/>
      <c r="H648" s="9"/>
      <c r="I648" s="9"/>
    </row>
    <row r="649" spans="1:9" ht="16.5" customHeight="1" x14ac:dyDescent="0.2">
      <c r="A649" s="2"/>
      <c r="B649" s="2"/>
      <c r="C649" s="2"/>
      <c r="D649" s="2"/>
      <c r="E649" s="112"/>
      <c r="F649" s="2"/>
      <c r="G649" s="9"/>
      <c r="H649" s="9"/>
      <c r="I649" s="9"/>
    </row>
    <row r="650" spans="1:9" ht="16.5" customHeight="1" x14ac:dyDescent="0.2">
      <c r="A650" s="2"/>
      <c r="B650" s="2"/>
      <c r="C650" s="2"/>
      <c r="D650" s="2"/>
      <c r="E650" s="112"/>
      <c r="F650" s="2"/>
      <c r="G650" s="9"/>
      <c r="H650" s="9"/>
      <c r="I650" s="9"/>
    </row>
    <row r="651" spans="1:9" ht="16.5" customHeight="1" x14ac:dyDescent="0.2">
      <c r="A651" s="2"/>
      <c r="B651" s="2"/>
      <c r="C651" s="2"/>
      <c r="D651" s="2"/>
      <c r="E651" s="112"/>
      <c r="F651" s="2"/>
      <c r="G651" s="9"/>
      <c r="H651" s="9"/>
      <c r="I651" s="9"/>
    </row>
    <row r="652" spans="1:9" ht="16.5" customHeight="1" x14ac:dyDescent="0.2">
      <c r="A652" s="2"/>
      <c r="B652" s="2"/>
      <c r="C652" s="2"/>
      <c r="D652" s="2"/>
      <c r="E652" s="112"/>
      <c r="F652" s="2"/>
      <c r="G652" s="9"/>
      <c r="H652" s="9"/>
      <c r="I652" s="9"/>
    </row>
    <row r="653" spans="1:9" ht="16.5" customHeight="1" x14ac:dyDescent="0.2">
      <c r="A653" s="2"/>
      <c r="B653" s="2"/>
      <c r="C653" s="2"/>
      <c r="D653" s="2"/>
      <c r="E653" s="112"/>
      <c r="F653" s="2"/>
      <c r="G653" s="9"/>
      <c r="H653" s="9"/>
      <c r="I653" s="9"/>
    </row>
    <row r="654" spans="1:9" ht="16.5" customHeight="1" x14ac:dyDescent="0.2">
      <c r="A654" s="2"/>
      <c r="B654" s="2"/>
      <c r="C654" s="2"/>
      <c r="D654" s="2"/>
      <c r="E654" s="112"/>
      <c r="F654" s="2"/>
      <c r="G654" s="9"/>
      <c r="H654" s="9"/>
      <c r="I654" s="9"/>
    </row>
    <row r="655" spans="1:9" ht="16.5" customHeight="1" x14ac:dyDescent="0.2">
      <c r="A655" s="2"/>
      <c r="B655" s="2"/>
      <c r="C655" s="2"/>
      <c r="D655" s="2"/>
      <c r="E655" s="112"/>
      <c r="F655" s="2"/>
      <c r="G655" s="9"/>
      <c r="H655" s="9"/>
      <c r="I655" s="9"/>
    </row>
    <row r="656" spans="1:9" ht="16.5" customHeight="1" x14ac:dyDescent="0.2">
      <c r="A656" s="2"/>
      <c r="B656" s="2"/>
      <c r="C656" s="2"/>
      <c r="D656" s="2"/>
      <c r="E656" s="112"/>
      <c r="F656" s="2"/>
      <c r="G656" s="9"/>
      <c r="H656" s="9"/>
      <c r="I656" s="9"/>
    </row>
    <row r="657" spans="1:9" ht="16.5" customHeight="1" x14ac:dyDescent="0.2">
      <c r="A657" s="2"/>
      <c r="B657" s="2"/>
      <c r="C657" s="2"/>
      <c r="D657" s="2"/>
      <c r="E657" s="112"/>
      <c r="F657" s="2"/>
      <c r="G657" s="9"/>
      <c r="H657" s="9"/>
      <c r="I657" s="9"/>
    </row>
    <row r="658" spans="1:9" ht="16.5" customHeight="1" x14ac:dyDescent="0.2">
      <c r="A658" s="2"/>
      <c r="B658" s="2"/>
      <c r="C658" s="2"/>
      <c r="D658" s="2"/>
      <c r="E658" s="112"/>
      <c r="F658" s="2"/>
      <c r="G658" s="9"/>
      <c r="H658" s="9"/>
      <c r="I658" s="9"/>
    </row>
    <row r="659" spans="1:9" ht="16.5" customHeight="1" x14ac:dyDescent="0.2">
      <c r="A659" s="2"/>
      <c r="B659" s="2"/>
      <c r="C659" s="2"/>
      <c r="D659" s="2"/>
      <c r="E659" s="112"/>
      <c r="F659" s="2"/>
      <c r="G659" s="9"/>
      <c r="H659" s="9"/>
      <c r="I659" s="9"/>
    </row>
    <row r="660" spans="1:9" ht="16.5" customHeight="1" x14ac:dyDescent="0.2">
      <c r="A660" s="2"/>
      <c r="B660" s="2"/>
      <c r="C660" s="2"/>
      <c r="D660" s="2"/>
      <c r="E660" s="112"/>
      <c r="F660" s="2"/>
      <c r="G660" s="9"/>
      <c r="H660" s="9"/>
      <c r="I660" s="9"/>
    </row>
    <row r="661" spans="1:9" ht="16.5" customHeight="1" x14ac:dyDescent="0.2">
      <c r="A661" s="2"/>
      <c r="B661" s="2"/>
      <c r="C661" s="2"/>
      <c r="D661" s="2"/>
      <c r="E661" s="112"/>
      <c r="F661" s="2"/>
      <c r="G661" s="9"/>
      <c r="H661" s="9"/>
      <c r="I661" s="9"/>
    </row>
    <row r="662" spans="1:9" ht="16.5" customHeight="1" x14ac:dyDescent="0.2">
      <c r="A662" s="2"/>
      <c r="B662" s="2"/>
      <c r="C662" s="2"/>
      <c r="D662" s="2"/>
      <c r="E662" s="112"/>
      <c r="F662" s="2"/>
      <c r="G662" s="9"/>
      <c r="H662" s="9"/>
      <c r="I662" s="9"/>
    </row>
    <row r="663" spans="1:9" ht="16.5" customHeight="1" x14ac:dyDescent="0.2">
      <c r="A663" s="2"/>
      <c r="B663" s="2"/>
      <c r="C663" s="2"/>
      <c r="D663" s="2"/>
      <c r="E663" s="112"/>
      <c r="F663" s="2"/>
      <c r="G663" s="9"/>
      <c r="H663" s="9"/>
      <c r="I663" s="9"/>
    </row>
    <row r="664" spans="1:9" ht="16.5" customHeight="1" x14ac:dyDescent="0.2">
      <c r="A664" s="2"/>
      <c r="B664" s="2"/>
      <c r="C664" s="2"/>
      <c r="D664" s="2"/>
      <c r="E664" s="112"/>
      <c r="F664" s="2"/>
      <c r="G664" s="9"/>
      <c r="H664" s="9"/>
      <c r="I664" s="9"/>
    </row>
    <row r="665" spans="1:9" ht="16.5" customHeight="1" x14ac:dyDescent="0.2">
      <c r="A665" s="2"/>
      <c r="B665" s="2"/>
      <c r="C665" s="2"/>
      <c r="D665" s="2"/>
      <c r="E665" s="112"/>
      <c r="F665" s="2"/>
      <c r="G665" s="9"/>
      <c r="H665" s="9"/>
      <c r="I665" s="9"/>
    </row>
    <row r="666" spans="1:9" ht="16.5" customHeight="1" x14ac:dyDescent="0.2">
      <c r="A666" s="2"/>
      <c r="B666" s="2"/>
      <c r="C666" s="2"/>
      <c r="D666" s="2"/>
      <c r="E666" s="112"/>
      <c r="F666" s="2"/>
      <c r="G666" s="9"/>
      <c r="H666" s="9"/>
      <c r="I666" s="9"/>
    </row>
    <row r="667" spans="1:9" ht="16.5" customHeight="1" x14ac:dyDescent="0.2">
      <c r="A667" s="2"/>
      <c r="B667" s="2"/>
      <c r="C667" s="2"/>
      <c r="D667" s="2"/>
      <c r="E667" s="112"/>
      <c r="F667" s="2"/>
      <c r="G667" s="9"/>
      <c r="H667" s="9"/>
      <c r="I667" s="9"/>
    </row>
    <row r="668" spans="1:9" ht="16.5" customHeight="1" x14ac:dyDescent="0.2">
      <c r="A668" s="2"/>
      <c r="B668" s="2"/>
      <c r="C668" s="2"/>
      <c r="D668" s="2"/>
      <c r="E668" s="112"/>
      <c r="F668" s="2"/>
      <c r="G668" s="9"/>
      <c r="H668" s="9"/>
      <c r="I668" s="9"/>
    </row>
    <row r="669" spans="1:9" ht="16.5" customHeight="1" x14ac:dyDescent="0.2">
      <c r="A669" s="2"/>
      <c r="B669" s="2"/>
      <c r="C669" s="2"/>
      <c r="D669" s="2"/>
      <c r="E669" s="112"/>
      <c r="F669" s="2"/>
      <c r="G669" s="9"/>
      <c r="H669" s="9"/>
      <c r="I669" s="9"/>
    </row>
    <row r="670" spans="1:9" ht="16.5" customHeight="1" x14ac:dyDescent="0.2">
      <c r="A670" s="2"/>
      <c r="B670" s="2"/>
      <c r="C670" s="2"/>
      <c r="D670" s="2"/>
      <c r="E670" s="112"/>
      <c r="F670" s="2"/>
      <c r="G670" s="9"/>
      <c r="H670" s="9"/>
      <c r="I670" s="9"/>
    </row>
    <row r="671" spans="1:9" ht="16.5" customHeight="1" x14ac:dyDescent="0.2">
      <c r="A671" s="2"/>
      <c r="B671" s="2"/>
      <c r="C671" s="2"/>
      <c r="D671" s="2"/>
      <c r="E671" s="112"/>
      <c r="F671" s="2"/>
      <c r="G671" s="9"/>
      <c r="H671" s="9"/>
      <c r="I671" s="9"/>
    </row>
    <row r="672" spans="1:9" ht="16.5" customHeight="1" x14ac:dyDescent="0.2">
      <c r="A672" s="2"/>
      <c r="B672" s="2"/>
      <c r="C672" s="2"/>
      <c r="D672" s="2"/>
      <c r="E672" s="112"/>
      <c r="F672" s="2"/>
      <c r="G672" s="9"/>
      <c r="H672" s="9"/>
      <c r="I672" s="9"/>
    </row>
    <row r="673" spans="1:9" ht="16.5" customHeight="1" x14ac:dyDescent="0.2">
      <c r="A673" s="2"/>
      <c r="B673" s="2"/>
      <c r="C673" s="2"/>
      <c r="D673" s="2"/>
      <c r="E673" s="112"/>
      <c r="F673" s="2"/>
      <c r="G673" s="9"/>
      <c r="H673" s="9"/>
      <c r="I673" s="9"/>
    </row>
    <row r="674" spans="1:9" ht="16.5" customHeight="1" x14ac:dyDescent="0.2">
      <c r="A674" s="2"/>
      <c r="B674" s="2"/>
      <c r="C674" s="2"/>
      <c r="D674" s="2"/>
      <c r="E674" s="112"/>
      <c r="F674" s="2"/>
      <c r="G674" s="9"/>
      <c r="H674" s="9"/>
      <c r="I674" s="9"/>
    </row>
    <row r="675" spans="1:9" ht="16.5" customHeight="1" x14ac:dyDescent="0.2">
      <c r="A675" s="2"/>
      <c r="B675" s="2"/>
      <c r="C675" s="2"/>
      <c r="D675" s="2"/>
      <c r="E675" s="112"/>
      <c r="F675" s="2"/>
      <c r="G675" s="9"/>
      <c r="H675" s="9"/>
      <c r="I675" s="9"/>
    </row>
    <row r="676" spans="1:9" ht="16.5" customHeight="1" x14ac:dyDescent="0.2">
      <c r="A676" s="2"/>
      <c r="B676" s="2"/>
      <c r="C676" s="2"/>
      <c r="D676" s="2"/>
      <c r="E676" s="112"/>
      <c r="F676" s="2"/>
      <c r="G676" s="9"/>
      <c r="H676" s="9"/>
      <c r="I676" s="9"/>
    </row>
    <row r="677" spans="1:9" ht="16.5" customHeight="1" x14ac:dyDescent="0.2">
      <c r="A677" s="2"/>
      <c r="B677" s="2"/>
      <c r="C677" s="2"/>
      <c r="D677" s="2"/>
      <c r="E677" s="112"/>
      <c r="F677" s="2"/>
      <c r="G677" s="9"/>
      <c r="H677" s="9"/>
      <c r="I677" s="9"/>
    </row>
    <row r="678" spans="1:9" ht="16.5" customHeight="1" x14ac:dyDescent="0.2">
      <c r="A678" s="2"/>
      <c r="B678" s="2"/>
      <c r="C678" s="2"/>
      <c r="D678" s="2"/>
      <c r="E678" s="112"/>
      <c r="F678" s="2"/>
      <c r="G678" s="9"/>
      <c r="H678" s="9"/>
      <c r="I678" s="9"/>
    </row>
    <row r="679" spans="1:9" ht="16.5" customHeight="1" x14ac:dyDescent="0.2">
      <c r="A679" s="2"/>
      <c r="B679" s="2"/>
      <c r="C679" s="2"/>
      <c r="D679" s="2"/>
      <c r="E679" s="112"/>
      <c r="F679" s="2"/>
      <c r="G679" s="9"/>
      <c r="H679" s="9"/>
      <c r="I679" s="9"/>
    </row>
    <row r="680" spans="1:9" ht="16.5" customHeight="1" x14ac:dyDescent="0.2">
      <c r="A680" s="2"/>
      <c r="B680" s="2"/>
      <c r="C680" s="2"/>
      <c r="D680" s="2"/>
      <c r="E680" s="112"/>
      <c r="F680" s="2"/>
      <c r="G680" s="9"/>
      <c r="H680" s="9"/>
      <c r="I680" s="9"/>
    </row>
    <row r="681" spans="1:9" ht="16.5" customHeight="1" x14ac:dyDescent="0.2">
      <c r="A681" s="2"/>
      <c r="B681" s="2"/>
      <c r="C681" s="2"/>
      <c r="D681" s="2"/>
      <c r="E681" s="112"/>
      <c r="F681" s="2"/>
      <c r="G681" s="9"/>
      <c r="H681" s="9"/>
      <c r="I681" s="9"/>
    </row>
    <row r="682" spans="1:9" ht="16.5" customHeight="1" x14ac:dyDescent="0.2">
      <c r="A682" s="2"/>
      <c r="B682" s="2"/>
      <c r="C682" s="2"/>
      <c r="D682" s="2"/>
      <c r="E682" s="112"/>
      <c r="F682" s="2"/>
      <c r="G682" s="9"/>
      <c r="H682" s="9"/>
      <c r="I682" s="9"/>
    </row>
    <row r="683" spans="1:9" ht="16.5" customHeight="1" x14ac:dyDescent="0.2">
      <c r="A683" s="2"/>
      <c r="B683" s="2"/>
      <c r="C683" s="2"/>
      <c r="D683" s="2"/>
      <c r="E683" s="112"/>
      <c r="F683" s="2"/>
      <c r="G683" s="9"/>
      <c r="H683" s="9"/>
      <c r="I683" s="9"/>
    </row>
    <row r="684" spans="1:9" ht="16.5" customHeight="1" x14ac:dyDescent="0.2">
      <c r="A684" s="2"/>
      <c r="B684" s="2"/>
      <c r="C684" s="2"/>
      <c r="D684" s="2"/>
      <c r="E684" s="112"/>
      <c r="F684" s="2"/>
      <c r="G684" s="9"/>
      <c r="H684" s="9"/>
      <c r="I684" s="9"/>
    </row>
    <row r="685" spans="1:9" ht="16.5" customHeight="1" x14ac:dyDescent="0.2">
      <c r="A685" s="2"/>
      <c r="B685" s="2"/>
      <c r="C685" s="2"/>
      <c r="D685" s="2"/>
      <c r="E685" s="112"/>
      <c r="F685" s="2"/>
      <c r="G685" s="9"/>
      <c r="H685" s="9"/>
      <c r="I685" s="9"/>
    </row>
    <row r="686" spans="1:9" ht="16.5" customHeight="1" x14ac:dyDescent="0.2">
      <c r="A686" s="2"/>
      <c r="B686" s="2"/>
      <c r="C686" s="2"/>
      <c r="D686" s="2"/>
      <c r="E686" s="112"/>
      <c r="F686" s="2"/>
      <c r="G686" s="9"/>
      <c r="H686" s="9"/>
      <c r="I686" s="9"/>
    </row>
    <row r="687" spans="1:9" ht="16.5" customHeight="1" x14ac:dyDescent="0.2">
      <c r="A687" s="2"/>
      <c r="B687" s="2"/>
      <c r="C687" s="2"/>
      <c r="D687" s="2"/>
      <c r="E687" s="112"/>
      <c r="F687" s="2"/>
      <c r="G687" s="9"/>
      <c r="H687" s="9"/>
      <c r="I687" s="9"/>
    </row>
    <row r="688" spans="1:9" ht="16.5" customHeight="1" x14ac:dyDescent="0.2">
      <c r="A688" s="2"/>
      <c r="B688" s="2"/>
      <c r="C688" s="2"/>
      <c r="D688" s="2"/>
      <c r="E688" s="112"/>
      <c r="F688" s="2"/>
      <c r="G688" s="9"/>
      <c r="H688" s="9"/>
      <c r="I688" s="9"/>
    </row>
    <row r="689" spans="1:9" ht="16.5" customHeight="1" x14ac:dyDescent="0.2">
      <c r="A689" s="2"/>
      <c r="B689" s="2"/>
      <c r="C689" s="2"/>
      <c r="D689" s="2"/>
      <c r="E689" s="112"/>
      <c r="F689" s="2"/>
      <c r="G689" s="9"/>
      <c r="H689" s="9"/>
      <c r="I689" s="9"/>
    </row>
    <row r="690" spans="1:9" ht="16.5" customHeight="1" x14ac:dyDescent="0.2">
      <c r="A690" s="2"/>
      <c r="B690" s="2"/>
      <c r="C690" s="2"/>
      <c r="D690" s="2"/>
      <c r="E690" s="112"/>
      <c r="F690" s="2"/>
      <c r="G690" s="9"/>
      <c r="H690" s="9"/>
      <c r="I690" s="9"/>
    </row>
    <row r="691" spans="1:9" ht="16.5" customHeight="1" x14ac:dyDescent="0.2">
      <c r="A691" s="2"/>
      <c r="B691" s="2"/>
      <c r="C691" s="2"/>
      <c r="D691" s="2"/>
      <c r="E691" s="112"/>
      <c r="F691" s="2"/>
      <c r="G691" s="9"/>
      <c r="H691" s="9"/>
      <c r="I691" s="9"/>
    </row>
    <row r="692" spans="1:9" ht="16.5" customHeight="1" x14ac:dyDescent="0.2">
      <c r="A692" s="2"/>
      <c r="B692" s="2"/>
      <c r="C692" s="2"/>
      <c r="D692" s="2"/>
      <c r="E692" s="112"/>
      <c r="F692" s="2"/>
      <c r="G692" s="9"/>
      <c r="H692" s="9"/>
      <c r="I692" s="9"/>
    </row>
    <row r="693" spans="1:9" ht="16.5" customHeight="1" x14ac:dyDescent="0.2">
      <c r="A693" s="2"/>
      <c r="B693" s="2"/>
      <c r="C693" s="2"/>
      <c r="D693" s="2"/>
      <c r="E693" s="112"/>
      <c r="F693" s="2"/>
      <c r="G693" s="9"/>
      <c r="H693" s="9"/>
      <c r="I693" s="9"/>
    </row>
    <row r="694" spans="1:9" ht="16.5" customHeight="1" x14ac:dyDescent="0.2">
      <c r="A694" s="2"/>
      <c r="B694" s="2"/>
      <c r="C694" s="2"/>
      <c r="D694" s="2"/>
      <c r="E694" s="112"/>
      <c r="F694" s="2"/>
      <c r="G694" s="9"/>
      <c r="H694" s="9"/>
      <c r="I694" s="9"/>
    </row>
    <row r="695" spans="1:9" ht="16.5" customHeight="1" x14ac:dyDescent="0.2">
      <c r="A695" s="2"/>
      <c r="B695" s="2"/>
      <c r="C695" s="2"/>
      <c r="D695" s="2"/>
      <c r="E695" s="112"/>
      <c r="F695" s="2"/>
      <c r="G695" s="9"/>
      <c r="H695" s="9"/>
      <c r="I695" s="9"/>
    </row>
    <row r="696" spans="1:9" ht="16.5" customHeight="1" x14ac:dyDescent="0.2">
      <c r="A696" s="2"/>
      <c r="B696" s="2"/>
      <c r="C696" s="2"/>
      <c r="D696" s="2"/>
      <c r="E696" s="112"/>
      <c r="F696" s="2"/>
      <c r="G696" s="9"/>
      <c r="H696" s="9"/>
      <c r="I696" s="9"/>
    </row>
    <row r="697" spans="1:9" ht="16.5" customHeight="1" x14ac:dyDescent="0.2">
      <c r="A697" s="2"/>
      <c r="B697" s="2"/>
      <c r="C697" s="2"/>
      <c r="D697" s="2"/>
      <c r="E697" s="112"/>
      <c r="F697" s="2"/>
      <c r="G697" s="9"/>
      <c r="H697" s="9"/>
      <c r="I697" s="9"/>
    </row>
  </sheetData>
  <mergeCells count="43">
    <mergeCell ref="A98:I98"/>
    <mergeCell ref="A99:I99"/>
    <mergeCell ref="A100:I100"/>
    <mergeCell ref="A101:I101"/>
    <mergeCell ref="A102:I102"/>
    <mergeCell ref="A92:H92"/>
    <mergeCell ref="A93:H93"/>
    <mergeCell ref="A94:I94"/>
    <mergeCell ref="A95:I95"/>
    <mergeCell ref="A96:I96"/>
    <mergeCell ref="A97:I97"/>
    <mergeCell ref="A60:H60"/>
    <mergeCell ref="D61:I61"/>
    <mergeCell ref="A74:H74"/>
    <mergeCell ref="D75:I75"/>
    <mergeCell ref="A83:H83"/>
    <mergeCell ref="D84:I84"/>
    <mergeCell ref="A43:H43"/>
    <mergeCell ref="D44:I44"/>
    <mergeCell ref="A49:H49"/>
    <mergeCell ref="D50:I50"/>
    <mergeCell ref="A55:H55"/>
    <mergeCell ref="D56:I56"/>
    <mergeCell ref="A19:H19"/>
    <mergeCell ref="D20:I20"/>
    <mergeCell ref="A29:H29"/>
    <mergeCell ref="D30:I30"/>
    <mergeCell ref="A36:H36"/>
    <mergeCell ref="D37:I37"/>
    <mergeCell ref="A8:I8"/>
    <mergeCell ref="D10:I10"/>
    <mergeCell ref="A12:H12"/>
    <mergeCell ref="D13:I13"/>
    <mergeCell ref="A15:H15"/>
    <mergeCell ref="D16:I16"/>
    <mergeCell ref="A1:I3"/>
    <mergeCell ref="A4:I4"/>
    <mergeCell ref="A5:I5"/>
    <mergeCell ref="A6:C7"/>
    <mergeCell ref="D6:F7"/>
    <mergeCell ref="G6:G7"/>
    <mergeCell ref="H6:H7"/>
    <mergeCell ref="I6:I7"/>
  </mergeCells>
  <printOptions horizontalCentered="1"/>
  <pageMargins left="0.19685039370078741" right="0.19685039370078741" top="0.19685039370078741" bottom="1.1811023622047243" header="0" footer="0"/>
  <pageSetup paperSize="9" scale="69" fitToHeight="0" orientation="landscape" r:id="rId1"/>
  <headerFooter>
    <oddFooter>Página &amp;P de &amp;N</oddFooter>
  </headerFooter>
  <rowBreaks count="4" manualBreakCount="4">
    <brk id="32" max="8" man="1"/>
    <brk id="57" max="8" man="1"/>
    <brk id="74" max="8" man="1"/>
    <brk id="93"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97"/>
  <sheetViews>
    <sheetView view="pageBreakPreview" topLeftCell="A78" zoomScaleNormal="100" zoomScaleSheetLayoutView="100" workbookViewId="0">
      <selection activeCell="A99" sqref="A99:I99"/>
    </sheetView>
  </sheetViews>
  <sheetFormatPr defaultRowHeight="16.5" customHeight="1" x14ac:dyDescent="0.2"/>
  <cols>
    <col min="1" max="1" width="7.85546875" style="3" customWidth="1"/>
    <col min="2" max="2" width="15.140625" style="3" customWidth="1"/>
    <col min="3" max="3" width="15.140625" style="26" customWidth="1"/>
    <col min="4" max="4" width="100.7109375" style="3" customWidth="1"/>
    <col min="5" max="5" width="12.85546875" style="113" customWidth="1"/>
    <col min="6" max="6" width="10" style="3" customWidth="1"/>
    <col min="7" max="9" width="15" style="11" customWidth="1"/>
    <col min="10" max="10" width="9.140625" style="3"/>
    <col min="11" max="11" width="12.140625" style="3" bestFit="1" customWidth="1"/>
    <col min="12" max="12" width="13.140625" style="3" bestFit="1" customWidth="1"/>
    <col min="13" max="13" width="13.5703125" style="3" bestFit="1" customWidth="1"/>
    <col min="14" max="16384" width="9.140625" style="3"/>
  </cols>
  <sheetData>
    <row r="1" spans="1:15" ht="16.5" customHeight="1" x14ac:dyDescent="0.2">
      <c r="A1" s="160" t="s">
        <v>58</v>
      </c>
      <c r="B1" s="160"/>
      <c r="C1" s="160"/>
      <c r="D1" s="160"/>
      <c r="E1" s="160"/>
      <c r="F1" s="160"/>
      <c r="G1" s="160"/>
      <c r="H1" s="160"/>
      <c r="I1" s="160"/>
      <c r="O1" s="2">
        <v>1</v>
      </c>
    </row>
    <row r="2" spans="1:15" ht="16.5" customHeight="1" x14ac:dyDescent="0.2">
      <c r="A2" s="160"/>
      <c r="B2" s="160"/>
      <c r="C2" s="160"/>
      <c r="D2" s="160"/>
      <c r="E2" s="160"/>
      <c r="F2" s="160"/>
      <c r="G2" s="160"/>
      <c r="H2" s="160"/>
      <c r="I2" s="160"/>
      <c r="O2" s="2">
        <v>2</v>
      </c>
    </row>
    <row r="3" spans="1:15" ht="16.5" customHeight="1" x14ac:dyDescent="0.2">
      <c r="A3" s="160"/>
      <c r="B3" s="160"/>
      <c r="C3" s="160"/>
      <c r="D3" s="160"/>
      <c r="E3" s="160"/>
      <c r="F3" s="160"/>
      <c r="G3" s="160"/>
      <c r="H3" s="160"/>
      <c r="I3" s="160"/>
      <c r="O3" s="2">
        <v>3</v>
      </c>
    </row>
    <row r="4" spans="1:15" ht="20.100000000000001" customHeight="1" x14ac:dyDescent="0.2">
      <c r="A4" s="161" t="s">
        <v>411</v>
      </c>
      <c r="B4" s="161"/>
      <c r="C4" s="161"/>
      <c r="D4" s="161"/>
      <c r="E4" s="161"/>
      <c r="F4" s="161"/>
      <c r="G4" s="161"/>
      <c r="H4" s="161"/>
      <c r="I4" s="161"/>
      <c r="O4" s="2">
        <v>4</v>
      </c>
    </row>
    <row r="5" spans="1:15" ht="20.100000000000001" customHeight="1" x14ac:dyDescent="0.2">
      <c r="A5" s="162" t="s">
        <v>59</v>
      </c>
      <c r="B5" s="162"/>
      <c r="C5" s="162"/>
      <c r="D5" s="162"/>
      <c r="E5" s="162"/>
      <c r="F5" s="162"/>
      <c r="G5" s="162"/>
      <c r="H5" s="162"/>
      <c r="I5" s="162"/>
      <c r="O5" s="2">
        <v>5</v>
      </c>
    </row>
    <row r="6" spans="1:15" ht="20.100000000000001" customHeight="1" x14ac:dyDescent="0.2">
      <c r="A6" s="166" t="s">
        <v>1</v>
      </c>
      <c r="B6" s="167"/>
      <c r="C6" s="168"/>
      <c r="D6" s="172" t="s">
        <v>399</v>
      </c>
      <c r="E6" s="172"/>
      <c r="F6" s="172"/>
      <c r="G6" s="163" t="s">
        <v>2</v>
      </c>
      <c r="H6" s="164">
        <f>BDI!J27</f>
        <v>0.31409999999999999</v>
      </c>
      <c r="I6" s="165">
        <f ca="1">TODAY()</f>
        <v>44818</v>
      </c>
      <c r="O6" s="2">
        <v>6</v>
      </c>
    </row>
    <row r="7" spans="1:15" s="26" customFormat="1" ht="20.100000000000001" customHeight="1" x14ac:dyDescent="0.2">
      <c r="A7" s="169"/>
      <c r="B7" s="170"/>
      <c r="C7" s="171"/>
      <c r="D7" s="172"/>
      <c r="E7" s="172"/>
      <c r="F7" s="172"/>
      <c r="G7" s="163"/>
      <c r="H7" s="164"/>
      <c r="I7" s="165"/>
      <c r="O7" s="2">
        <v>7</v>
      </c>
    </row>
    <row r="8" spans="1:15" s="26" customFormat="1" ht="20.100000000000001" customHeight="1" x14ac:dyDescent="0.2">
      <c r="A8" s="161" t="s">
        <v>3</v>
      </c>
      <c r="B8" s="161"/>
      <c r="C8" s="161"/>
      <c r="D8" s="161"/>
      <c r="E8" s="161"/>
      <c r="F8" s="161"/>
      <c r="G8" s="161"/>
      <c r="H8" s="161"/>
      <c r="I8" s="161"/>
      <c r="O8" s="2">
        <v>8</v>
      </c>
    </row>
    <row r="9" spans="1:15" ht="25.5" customHeight="1" x14ac:dyDescent="0.2">
      <c r="A9" s="58" t="s">
        <v>4</v>
      </c>
      <c r="B9" s="56" t="s">
        <v>5</v>
      </c>
      <c r="C9" s="75" t="s">
        <v>83</v>
      </c>
      <c r="D9" s="58" t="s">
        <v>6</v>
      </c>
      <c r="E9" s="27" t="s">
        <v>7</v>
      </c>
      <c r="F9" s="58" t="s">
        <v>23</v>
      </c>
      <c r="G9" s="4" t="s">
        <v>8</v>
      </c>
      <c r="H9" s="4" t="s">
        <v>9</v>
      </c>
      <c r="I9" s="14" t="s">
        <v>10</v>
      </c>
      <c r="O9" s="2">
        <v>9</v>
      </c>
    </row>
    <row r="10" spans="1:15" s="2" customFormat="1" ht="16.5" customHeight="1" x14ac:dyDescent="0.2">
      <c r="A10" s="18">
        <v>1</v>
      </c>
      <c r="B10" s="18"/>
      <c r="C10" s="74"/>
      <c r="D10" s="176" t="s">
        <v>75</v>
      </c>
      <c r="E10" s="176"/>
      <c r="F10" s="176"/>
      <c r="G10" s="176"/>
      <c r="H10" s="176"/>
      <c r="I10" s="176"/>
      <c r="O10" s="2">
        <v>10</v>
      </c>
    </row>
    <row r="11" spans="1:15" s="1" customFormat="1" ht="25.5" customHeight="1" x14ac:dyDescent="0.2">
      <c r="A11" s="57" t="str">
        <f>$A$10&amp;"."&amp;O1</f>
        <v>1.1</v>
      </c>
      <c r="B11" s="61" t="s">
        <v>174</v>
      </c>
      <c r="C11" s="76" t="s">
        <v>175</v>
      </c>
      <c r="D11" s="62" t="s">
        <v>88</v>
      </c>
      <c r="E11" s="13">
        <f>M.C.!J17</f>
        <v>1</v>
      </c>
      <c r="F11" s="57" t="s">
        <v>82</v>
      </c>
      <c r="G11" s="95">
        <f>M.C.!H14</f>
        <v>204.94</v>
      </c>
      <c r="H11" s="95">
        <f>(G11+(G11*H6))</f>
        <v>269.31</v>
      </c>
      <c r="I11" s="95">
        <f>H11*E11</f>
        <v>269.31</v>
      </c>
      <c r="O11" s="2">
        <v>11</v>
      </c>
    </row>
    <row r="12" spans="1:15" s="2" customFormat="1" ht="16.5" customHeight="1" x14ac:dyDescent="0.2">
      <c r="A12" s="156" t="str">
        <f>"SUB-TOTAL (Item "&amp;A10&amp;"):"</f>
        <v>SUB-TOTAL (Item 1):</v>
      </c>
      <c r="B12" s="157"/>
      <c r="C12" s="157"/>
      <c r="D12" s="157"/>
      <c r="E12" s="157"/>
      <c r="F12" s="157"/>
      <c r="G12" s="157"/>
      <c r="H12" s="158"/>
      <c r="I12" s="28">
        <f>SUM(I11)</f>
        <v>269.31</v>
      </c>
      <c r="O12" s="2">
        <v>12</v>
      </c>
    </row>
    <row r="13" spans="1:15" s="2" customFormat="1" ht="16.5" customHeight="1" x14ac:dyDescent="0.2">
      <c r="A13" s="18">
        <v>2</v>
      </c>
      <c r="B13" s="18"/>
      <c r="C13" s="18"/>
      <c r="D13" s="176" t="s">
        <v>12</v>
      </c>
      <c r="E13" s="176"/>
      <c r="F13" s="176"/>
      <c r="G13" s="176"/>
      <c r="H13" s="176"/>
      <c r="I13" s="176"/>
      <c r="O13" s="2">
        <v>13</v>
      </c>
    </row>
    <row r="14" spans="1:15" s="1" customFormat="1" ht="38.25" customHeight="1" x14ac:dyDescent="0.2">
      <c r="A14" s="73" t="str">
        <f>$A$13&amp;"."&amp;O1</f>
        <v>2.1</v>
      </c>
      <c r="B14" s="61" t="s">
        <v>176</v>
      </c>
      <c r="C14" s="79" t="s">
        <v>175</v>
      </c>
      <c r="D14" s="62" t="s">
        <v>60</v>
      </c>
      <c r="E14" s="13">
        <f>M.C.!J22</f>
        <v>1</v>
      </c>
      <c r="F14" s="57" t="s">
        <v>76</v>
      </c>
      <c r="G14" s="95">
        <v>1224.69</v>
      </c>
      <c r="H14" s="95">
        <f>(G14+(G14*$H$6))</f>
        <v>1609.37</v>
      </c>
      <c r="I14" s="95">
        <f>E14*H14</f>
        <v>1609.37</v>
      </c>
      <c r="O14" s="2">
        <v>14</v>
      </c>
    </row>
    <row r="15" spans="1:15" s="2" customFormat="1" ht="16.5" customHeight="1" x14ac:dyDescent="0.2">
      <c r="A15" s="156" t="str">
        <f>"SUB-TOTAL (Item "&amp;A13&amp;"):"</f>
        <v>SUB-TOTAL (Item 2):</v>
      </c>
      <c r="B15" s="157"/>
      <c r="C15" s="157"/>
      <c r="D15" s="157"/>
      <c r="E15" s="157"/>
      <c r="F15" s="157"/>
      <c r="G15" s="157"/>
      <c r="H15" s="158"/>
      <c r="I15" s="28">
        <f>SUM(I14:I14)</f>
        <v>1609.37</v>
      </c>
      <c r="O15" s="2">
        <v>15</v>
      </c>
    </row>
    <row r="16" spans="1:15" s="2" customFormat="1" ht="16.5" customHeight="1" x14ac:dyDescent="0.2">
      <c r="A16" s="77">
        <v>3</v>
      </c>
      <c r="B16" s="77"/>
      <c r="C16" s="80"/>
      <c r="D16" s="159" t="s">
        <v>84</v>
      </c>
      <c r="E16" s="159"/>
      <c r="F16" s="159"/>
      <c r="G16" s="159"/>
      <c r="H16" s="159"/>
      <c r="I16" s="159"/>
      <c r="O16" s="2">
        <v>16</v>
      </c>
    </row>
    <row r="17" spans="1:15" s="2" customFormat="1" ht="25.5" customHeight="1" x14ac:dyDescent="0.2">
      <c r="A17" s="73" t="str">
        <f>$A$16&amp;"."&amp;O1</f>
        <v>3.1</v>
      </c>
      <c r="B17" s="82" t="s">
        <v>177</v>
      </c>
      <c r="C17" s="79" t="s">
        <v>175</v>
      </c>
      <c r="D17" s="78" t="s">
        <v>85</v>
      </c>
      <c r="E17" s="13">
        <f>M.C.!J27</f>
        <v>9.9</v>
      </c>
      <c r="F17" s="81" t="s">
        <v>73</v>
      </c>
      <c r="G17" s="96">
        <v>84.49</v>
      </c>
      <c r="H17" s="95">
        <f>(G17+(G17*$H$6))</f>
        <v>111.03</v>
      </c>
      <c r="I17" s="95">
        <f>E17*H17</f>
        <v>1099.2</v>
      </c>
      <c r="O17" s="2">
        <v>17</v>
      </c>
    </row>
    <row r="18" spans="1:15" s="2" customFormat="1" ht="25.5" customHeight="1" x14ac:dyDescent="0.2">
      <c r="A18" s="73" t="str">
        <f>$A$16&amp;"."&amp;O2</f>
        <v>3.2</v>
      </c>
      <c r="B18" s="79" t="s">
        <v>86</v>
      </c>
      <c r="C18" s="79" t="s">
        <v>175</v>
      </c>
      <c r="D18" s="78" t="s">
        <v>178</v>
      </c>
      <c r="E18" s="13">
        <f>M.C.!J31</f>
        <v>1.5</v>
      </c>
      <c r="F18" s="81" t="s">
        <v>87</v>
      </c>
      <c r="G18" s="96">
        <v>6136.54</v>
      </c>
      <c r="H18" s="95">
        <f>(G18+(G18*$H$6))</f>
        <v>8064.03</v>
      </c>
      <c r="I18" s="95">
        <f>E18*H18</f>
        <v>12096.05</v>
      </c>
      <c r="O18" s="2">
        <v>18</v>
      </c>
    </row>
    <row r="19" spans="1:15" s="2" customFormat="1" ht="16.5" customHeight="1" x14ac:dyDescent="0.2">
      <c r="A19" s="156" t="str">
        <f>"SUB-TOTAL (Item "&amp;A16&amp;"):"</f>
        <v>SUB-TOTAL (Item 3):</v>
      </c>
      <c r="B19" s="157"/>
      <c r="C19" s="157"/>
      <c r="D19" s="157"/>
      <c r="E19" s="157"/>
      <c r="F19" s="157"/>
      <c r="G19" s="157"/>
      <c r="H19" s="158"/>
      <c r="I19" s="28">
        <f>SUM(I17:I18)</f>
        <v>13195.25</v>
      </c>
      <c r="O19" s="2">
        <v>19</v>
      </c>
    </row>
    <row r="20" spans="1:15" s="2" customFormat="1" ht="16.5" customHeight="1" x14ac:dyDescent="0.2">
      <c r="A20" s="77">
        <v>4</v>
      </c>
      <c r="B20" s="77"/>
      <c r="C20" s="80"/>
      <c r="D20" s="159" t="s">
        <v>74</v>
      </c>
      <c r="E20" s="159"/>
      <c r="F20" s="159"/>
      <c r="G20" s="159"/>
      <c r="H20" s="159"/>
      <c r="I20" s="159"/>
    </row>
    <row r="21" spans="1:15" s="2" customFormat="1" ht="66.75" customHeight="1" x14ac:dyDescent="0.2">
      <c r="A21" s="94" t="str">
        <f>$A$20&amp;"."&amp;O1</f>
        <v>4.1</v>
      </c>
      <c r="B21" s="82" t="str">
        <f>CPU!A10</f>
        <v>Comp - 001</v>
      </c>
      <c r="C21" s="82" t="str">
        <f>CPU!A10</f>
        <v>Comp - 001</v>
      </c>
      <c r="D21" s="78" t="s">
        <v>407</v>
      </c>
      <c r="E21" s="13">
        <f>M.C.!J36</f>
        <v>9.3000000000000007</v>
      </c>
      <c r="F21" s="81" t="s">
        <v>80</v>
      </c>
      <c r="G21" s="96">
        <f>CPU!H10</f>
        <v>832.37</v>
      </c>
      <c r="H21" s="95">
        <f>(G21+(G21*$H$6))</f>
        <v>1093.82</v>
      </c>
      <c r="I21" s="95">
        <f>E21*H21</f>
        <v>10172.530000000001</v>
      </c>
    </row>
    <row r="22" spans="1:15" s="2" customFormat="1" ht="25.5" customHeight="1" x14ac:dyDescent="0.2">
      <c r="A22" s="94" t="str">
        <f t="shared" ref="A22:A28" si="0">$A$20&amp;"."&amp;O2</f>
        <v>4.2</v>
      </c>
      <c r="B22" s="82" t="str">
        <f>CPU!A20</f>
        <v>Comp - 002</v>
      </c>
      <c r="C22" s="82" t="str">
        <f>CPU!A20</f>
        <v>Comp - 002</v>
      </c>
      <c r="D22" s="62" t="s">
        <v>122</v>
      </c>
      <c r="E22" s="13">
        <f>M.C.!J40</f>
        <v>0.32</v>
      </c>
      <c r="F22" s="81" t="s">
        <v>81</v>
      </c>
      <c r="G22" s="96">
        <f>CPU!H20</f>
        <v>2429.1799999999998</v>
      </c>
      <c r="H22" s="95">
        <f>(G22+(G22*$H$6))</f>
        <v>3192.19</v>
      </c>
      <c r="I22" s="95">
        <f>E22*H22</f>
        <v>1021.5</v>
      </c>
    </row>
    <row r="23" spans="1:15" s="2" customFormat="1" ht="25.5" customHeight="1" x14ac:dyDescent="0.2">
      <c r="A23" s="94" t="str">
        <f t="shared" si="0"/>
        <v>4.3</v>
      </c>
      <c r="B23" s="61" t="s">
        <v>180</v>
      </c>
      <c r="C23" s="79" t="s">
        <v>175</v>
      </c>
      <c r="D23" s="62" t="s">
        <v>179</v>
      </c>
      <c r="E23" s="13">
        <f>M.C.!J47</f>
        <v>0.72</v>
      </c>
      <c r="F23" s="81" t="s">
        <v>81</v>
      </c>
      <c r="G23" s="96">
        <v>1913.51</v>
      </c>
      <c r="H23" s="95">
        <f t="shared" ref="H23:H28" si="1">(G23+(G23*$H$6))</f>
        <v>2514.54</v>
      </c>
      <c r="I23" s="95">
        <f t="shared" ref="I23:I28" si="2">E23*H23</f>
        <v>1810.47</v>
      </c>
    </row>
    <row r="24" spans="1:15" s="2" customFormat="1" ht="25.5" customHeight="1" x14ac:dyDescent="0.2">
      <c r="A24" s="94" t="str">
        <f t="shared" si="0"/>
        <v>4.4</v>
      </c>
      <c r="B24" s="82" t="str">
        <f>CPU!A27</f>
        <v>Comp - 003</v>
      </c>
      <c r="C24" s="82" t="str">
        <f>CPU!A27</f>
        <v>Comp - 003</v>
      </c>
      <c r="D24" s="62" t="s">
        <v>123</v>
      </c>
      <c r="E24" s="13">
        <f>M.C.!J51</f>
        <v>1.6</v>
      </c>
      <c r="F24" s="81" t="s">
        <v>81</v>
      </c>
      <c r="G24" s="96">
        <f>CPU!H27</f>
        <v>1174.77</v>
      </c>
      <c r="H24" s="95">
        <f t="shared" si="1"/>
        <v>1543.77</v>
      </c>
      <c r="I24" s="95">
        <f t="shared" si="2"/>
        <v>2470.0300000000002</v>
      </c>
    </row>
    <row r="25" spans="1:15" s="2" customFormat="1" ht="25.5" customHeight="1" x14ac:dyDescent="0.2">
      <c r="A25" s="94" t="str">
        <f t="shared" si="0"/>
        <v>4.5</v>
      </c>
      <c r="B25" s="82" t="str">
        <f>CPU!A35</f>
        <v>Comp - 004</v>
      </c>
      <c r="C25" s="82" t="str">
        <f>CPU!A35</f>
        <v>Comp - 004</v>
      </c>
      <c r="D25" s="62" t="s">
        <v>124</v>
      </c>
      <c r="E25" s="13">
        <f>M.C.!J58</f>
        <v>0.72</v>
      </c>
      <c r="F25" s="81" t="s">
        <v>81</v>
      </c>
      <c r="G25" s="96">
        <f>CPU!H35</f>
        <v>1670.07</v>
      </c>
      <c r="H25" s="95">
        <f t="shared" si="1"/>
        <v>2194.64</v>
      </c>
      <c r="I25" s="95">
        <f t="shared" si="2"/>
        <v>1580.14</v>
      </c>
    </row>
    <row r="26" spans="1:15" s="2" customFormat="1" ht="25.5" customHeight="1" x14ac:dyDescent="0.2">
      <c r="A26" s="94" t="str">
        <f t="shared" si="0"/>
        <v>4.6</v>
      </c>
      <c r="B26" s="79" t="s">
        <v>181</v>
      </c>
      <c r="C26" s="79" t="s">
        <v>175</v>
      </c>
      <c r="D26" s="62" t="s">
        <v>147</v>
      </c>
      <c r="E26" s="13">
        <f>M.C.!J65</f>
        <v>0.12</v>
      </c>
      <c r="F26" s="81" t="s">
        <v>81</v>
      </c>
      <c r="G26" s="96">
        <v>439.3</v>
      </c>
      <c r="H26" s="95">
        <f t="shared" si="1"/>
        <v>577.28</v>
      </c>
      <c r="I26" s="95">
        <f t="shared" si="2"/>
        <v>69.27</v>
      </c>
    </row>
    <row r="27" spans="1:15" s="2" customFormat="1" ht="25.5" customHeight="1" x14ac:dyDescent="0.2">
      <c r="A27" s="94" t="str">
        <f t="shared" si="0"/>
        <v>4.7</v>
      </c>
      <c r="B27" s="79" t="s">
        <v>182</v>
      </c>
      <c r="C27" s="79" t="s">
        <v>175</v>
      </c>
      <c r="D27" s="62" t="s">
        <v>148</v>
      </c>
      <c r="E27" s="13">
        <f>M.C.!J70</f>
        <v>1.08</v>
      </c>
      <c r="F27" s="81" t="s">
        <v>80</v>
      </c>
      <c r="G27" s="96">
        <v>126.23</v>
      </c>
      <c r="H27" s="95">
        <f t="shared" si="1"/>
        <v>165.88</v>
      </c>
      <c r="I27" s="95">
        <f t="shared" si="2"/>
        <v>179.15</v>
      </c>
    </row>
    <row r="28" spans="1:15" s="2" customFormat="1" ht="25.5" customHeight="1" x14ac:dyDescent="0.2">
      <c r="A28" s="94" t="str">
        <f t="shared" si="0"/>
        <v>4.8</v>
      </c>
      <c r="B28" s="79" t="s">
        <v>183</v>
      </c>
      <c r="C28" s="79" t="s">
        <v>175</v>
      </c>
      <c r="D28" s="62" t="s">
        <v>150</v>
      </c>
      <c r="E28" s="13">
        <f>M.C.!J81</f>
        <v>36.74</v>
      </c>
      <c r="F28" s="81" t="s">
        <v>80</v>
      </c>
      <c r="G28" s="96">
        <v>52.44</v>
      </c>
      <c r="H28" s="95">
        <f t="shared" si="1"/>
        <v>68.91</v>
      </c>
      <c r="I28" s="95">
        <f t="shared" si="2"/>
        <v>2531.75</v>
      </c>
    </row>
    <row r="29" spans="1:15" s="2" customFormat="1" ht="16.5" customHeight="1" x14ac:dyDescent="0.2">
      <c r="A29" s="156" t="str">
        <f>"SUB-TOTAL (Item "&amp;A20&amp;"):"</f>
        <v>SUB-TOTAL (Item 4):</v>
      </c>
      <c r="B29" s="157"/>
      <c r="C29" s="157"/>
      <c r="D29" s="157"/>
      <c r="E29" s="157"/>
      <c r="F29" s="157"/>
      <c r="G29" s="157"/>
      <c r="H29" s="158"/>
      <c r="I29" s="14">
        <f>SUM(I21:I28)</f>
        <v>19834.84</v>
      </c>
    </row>
    <row r="30" spans="1:15" s="2" customFormat="1" ht="16.5" customHeight="1" x14ac:dyDescent="0.2">
      <c r="A30" s="77">
        <v>5</v>
      </c>
      <c r="B30" s="77"/>
      <c r="C30" s="80"/>
      <c r="D30" s="159" t="s">
        <v>62</v>
      </c>
      <c r="E30" s="159"/>
      <c r="F30" s="159"/>
      <c r="G30" s="159"/>
      <c r="H30" s="159"/>
      <c r="I30" s="159"/>
    </row>
    <row r="31" spans="1:15" s="2" customFormat="1" ht="25.5" customHeight="1" x14ac:dyDescent="0.2">
      <c r="A31" s="94" t="str">
        <f>$A$30&amp;"."&amp;O1</f>
        <v>5.1</v>
      </c>
      <c r="B31" s="79" t="s">
        <v>184</v>
      </c>
      <c r="C31" s="79" t="s">
        <v>175</v>
      </c>
      <c r="D31" s="62" t="s">
        <v>157</v>
      </c>
      <c r="E31" s="13">
        <f>M.C.!J86</f>
        <v>7.56</v>
      </c>
      <c r="F31" s="81" t="s">
        <v>80</v>
      </c>
      <c r="G31" s="96">
        <v>35.01</v>
      </c>
      <c r="H31" s="95">
        <f t="shared" ref="H31:H34" si="3">(G31+(G31*$H$6))</f>
        <v>46.01</v>
      </c>
      <c r="I31" s="95">
        <f t="shared" ref="I31" si="4">E31*H31</f>
        <v>347.84</v>
      </c>
    </row>
    <row r="32" spans="1:15" s="2" customFormat="1" ht="25.5" customHeight="1" x14ac:dyDescent="0.2">
      <c r="A32" s="94" t="str">
        <f>$A$30&amp;"."&amp;O2</f>
        <v>5.2</v>
      </c>
      <c r="B32" s="79" t="s">
        <v>185</v>
      </c>
      <c r="C32" s="79" t="s">
        <v>175</v>
      </c>
      <c r="D32" s="62" t="s">
        <v>156</v>
      </c>
      <c r="E32" s="13">
        <f>M.C.!J90</f>
        <v>7.56</v>
      </c>
      <c r="F32" s="81" t="s">
        <v>80</v>
      </c>
      <c r="G32" s="96">
        <v>34.5</v>
      </c>
      <c r="H32" s="95">
        <f t="shared" si="3"/>
        <v>45.34</v>
      </c>
      <c r="I32" s="95">
        <f t="shared" ref="I32:I34" si="5">E32*H32</f>
        <v>342.77</v>
      </c>
    </row>
    <row r="33" spans="1:9" s="2" customFormat="1" ht="25.5" customHeight="1" x14ac:dyDescent="0.2">
      <c r="A33" s="94" t="str">
        <f t="shared" ref="A33:A35" si="6">$A$30&amp;"."&amp;O3</f>
        <v>5.3</v>
      </c>
      <c r="B33" s="79" t="s">
        <v>187</v>
      </c>
      <c r="C33" s="79" t="s">
        <v>175</v>
      </c>
      <c r="D33" s="62" t="s">
        <v>173</v>
      </c>
      <c r="E33" s="13">
        <f>M.C.!J94</f>
        <v>7.56</v>
      </c>
      <c r="F33" s="81" t="s">
        <v>80</v>
      </c>
      <c r="G33" s="96">
        <v>17.53</v>
      </c>
      <c r="H33" s="95">
        <f t="shared" ref="H33" si="7">(G33+(G33*$H$6))</f>
        <v>23.04</v>
      </c>
      <c r="I33" s="95">
        <f t="shared" ref="I33" si="8">E33*H33</f>
        <v>174.18</v>
      </c>
    </row>
    <row r="34" spans="1:9" s="2" customFormat="1" ht="25.5" customHeight="1" x14ac:dyDescent="0.2">
      <c r="A34" s="94" t="str">
        <f t="shared" si="6"/>
        <v>5.4</v>
      </c>
      <c r="B34" s="79" t="s">
        <v>186</v>
      </c>
      <c r="C34" s="79" t="s">
        <v>175</v>
      </c>
      <c r="D34" s="62" t="s">
        <v>158</v>
      </c>
      <c r="E34" s="13">
        <f>M.C.!J99</f>
        <v>1.97</v>
      </c>
      <c r="F34" s="81" t="s">
        <v>80</v>
      </c>
      <c r="G34" s="96">
        <v>88.76</v>
      </c>
      <c r="H34" s="95">
        <f t="shared" si="3"/>
        <v>116.64</v>
      </c>
      <c r="I34" s="95">
        <f t="shared" si="5"/>
        <v>229.78</v>
      </c>
    </row>
    <row r="35" spans="1:9" s="2" customFormat="1" ht="25.5" customHeight="1" x14ac:dyDescent="0.2">
      <c r="A35" s="94" t="str">
        <f t="shared" si="6"/>
        <v>5.5</v>
      </c>
      <c r="B35" s="79" t="s">
        <v>339</v>
      </c>
      <c r="C35" s="79" t="s">
        <v>175</v>
      </c>
      <c r="D35" s="62" t="s">
        <v>340</v>
      </c>
      <c r="E35" s="13">
        <f>M.C.!J103</f>
        <v>0.14000000000000001</v>
      </c>
      <c r="F35" s="81" t="s">
        <v>80</v>
      </c>
      <c r="G35" s="96">
        <v>264.48</v>
      </c>
      <c r="H35" s="95">
        <f t="shared" ref="H35" si="9">(G35+(G35*$H$6))</f>
        <v>347.55</v>
      </c>
      <c r="I35" s="95">
        <f t="shared" ref="I35" si="10">E35*H35</f>
        <v>48.66</v>
      </c>
    </row>
    <row r="36" spans="1:9" s="2" customFormat="1" ht="16.5" customHeight="1" x14ac:dyDescent="0.2">
      <c r="A36" s="156" t="str">
        <f>"SUB-TOTAL (Item "&amp;A30&amp;"):"</f>
        <v>SUB-TOTAL (Item 5):</v>
      </c>
      <c r="B36" s="157"/>
      <c r="C36" s="157"/>
      <c r="D36" s="157"/>
      <c r="E36" s="157"/>
      <c r="F36" s="157"/>
      <c r="G36" s="157"/>
      <c r="H36" s="158"/>
      <c r="I36" s="14">
        <f>SUM(I31:I35)</f>
        <v>1143.23</v>
      </c>
    </row>
    <row r="37" spans="1:9" s="2" customFormat="1" ht="16.5" customHeight="1" x14ac:dyDescent="0.2">
      <c r="A37" s="77">
        <v>6</v>
      </c>
      <c r="B37" s="77"/>
      <c r="C37" s="80"/>
      <c r="D37" s="159" t="s">
        <v>149</v>
      </c>
      <c r="E37" s="159"/>
      <c r="F37" s="159"/>
      <c r="G37" s="159"/>
      <c r="H37" s="159"/>
      <c r="I37" s="159"/>
    </row>
    <row r="38" spans="1:9" s="2" customFormat="1" ht="25.5" customHeight="1" x14ac:dyDescent="0.2">
      <c r="A38" s="94" t="str">
        <f>$A$37&amp;"."&amp;O1</f>
        <v>6.1</v>
      </c>
      <c r="B38" s="79" t="s">
        <v>153</v>
      </c>
      <c r="C38" s="79" t="s">
        <v>188</v>
      </c>
      <c r="D38" s="62" t="s">
        <v>68</v>
      </c>
      <c r="E38" s="13">
        <f>M.C.!J112</f>
        <v>28.54</v>
      </c>
      <c r="F38" s="81" t="s">
        <v>80</v>
      </c>
      <c r="G38" s="96">
        <v>4.1399999999999997</v>
      </c>
      <c r="H38" s="95">
        <f t="shared" ref="H38:H42" si="11">(G38+(G38*$H$6))</f>
        <v>5.44</v>
      </c>
      <c r="I38" s="95">
        <f t="shared" ref="I38" si="12">E38*H38</f>
        <v>155.26</v>
      </c>
    </row>
    <row r="39" spans="1:9" s="2" customFormat="1" ht="25.5" customHeight="1" x14ac:dyDescent="0.2">
      <c r="A39" s="94" t="str">
        <f t="shared" ref="A39:A42" si="13">$A$37&amp;"."&amp;O2</f>
        <v>6.2</v>
      </c>
      <c r="B39" s="79" t="s">
        <v>396</v>
      </c>
      <c r="C39" s="79" t="s">
        <v>175</v>
      </c>
      <c r="D39" s="62" t="s">
        <v>397</v>
      </c>
      <c r="E39" s="13">
        <f>M.C.!J122</f>
        <v>36.29</v>
      </c>
      <c r="F39" s="81" t="s">
        <v>80</v>
      </c>
      <c r="G39" s="96">
        <v>11.15</v>
      </c>
      <c r="H39" s="95">
        <f t="shared" ref="H39" si="14">(G39+(G39*$H$6))</f>
        <v>14.65</v>
      </c>
      <c r="I39" s="95">
        <f t="shared" ref="I39" si="15">E39*H39</f>
        <v>531.65</v>
      </c>
    </row>
    <row r="40" spans="1:9" s="2" customFormat="1" ht="25.5" customHeight="1" x14ac:dyDescent="0.2">
      <c r="A40" s="94" t="str">
        <f t="shared" si="13"/>
        <v>6.3</v>
      </c>
      <c r="B40" s="79" t="s">
        <v>155</v>
      </c>
      <c r="C40" s="79" t="s">
        <v>188</v>
      </c>
      <c r="D40" s="62" t="s">
        <v>72</v>
      </c>
      <c r="E40" s="13">
        <f>M.C.!J130</f>
        <v>16.16</v>
      </c>
      <c r="F40" s="81" t="s">
        <v>80</v>
      </c>
      <c r="G40" s="96">
        <v>39.04</v>
      </c>
      <c r="H40" s="95">
        <f t="shared" si="11"/>
        <v>51.3</v>
      </c>
      <c r="I40" s="95">
        <f t="shared" ref="I40:I42" si="16">E40*H40</f>
        <v>829.01</v>
      </c>
    </row>
    <row r="41" spans="1:9" s="2" customFormat="1" ht="25.5" customHeight="1" x14ac:dyDescent="0.2">
      <c r="A41" s="94" t="str">
        <f t="shared" si="13"/>
        <v>6.4</v>
      </c>
      <c r="B41" s="79" t="s">
        <v>189</v>
      </c>
      <c r="C41" s="79" t="s">
        <v>175</v>
      </c>
      <c r="D41" s="62" t="s">
        <v>154</v>
      </c>
      <c r="E41" s="13">
        <f>M.C.!J138</f>
        <v>12.44</v>
      </c>
      <c r="F41" s="81" t="s">
        <v>80</v>
      </c>
      <c r="G41" s="96">
        <v>28.67</v>
      </c>
      <c r="H41" s="95">
        <f t="shared" si="11"/>
        <v>37.68</v>
      </c>
      <c r="I41" s="95">
        <f t="shared" si="16"/>
        <v>468.74</v>
      </c>
    </row>
    <row r="42" spans="1:9" s="2" customFormat="1" ht="25.5" customHeight="1" x14ac:dyDescent="0.2">
      <c r="A42" s="94" t="str">
        <f t="shared" si="13"/>
        <v>6.5</v>
      </c>
      <c r="B42" s="79" t="s">
        <v>190</v>
      </c>
      <c r="C42" s="79" t="s">
        <v>175</v>
      </c>
      <c r="D42" s="62" t="s">
        <v>78</v>
      </c>
      <c r="E42" s="13">
        <f>M.C.!J145</f>
        <v>14.32</v>
      </c>
      <c r="F42" s="81" t="s">
        <v>80</v>
      </c>
      <c r="G42" s="96">
        <v>77.25</v>
      </c>
      <c r="H42" s="95">
        <f t="shared" si="11"/>
        <v>101.51</v>
      </c>
      <c r="I42" s="95">
        <f t="shared" si="16"/>
        <v>1453.62</v>
      </c>
    </row>
    <row r="43" spans="1:9" s="2" customFormat="1" ht="16.5" customHeight="1" x14ac:dyDescent="0.2">
      <c r="A43" s="156" t="str">
        <f>"SUB-TOTAL (Item "&amp;A37&amp;"):"</f>
        <v>SUB-TOTAL (Item 6):</v>
      </c>
      <c r="B43" s="157"/>
      <c r="C43" s="157"/>
      <c r="D43" s="157"/>
      <c r="E43" s="157"/>
      <c r="F43" s="157"/>
      <c r="G43" s="157"/>
      <c r="H43" s="158"/>
      <c r="I43" s="14">
        <f>SUM(I38:I42)</f>
        <v>3438.28</v>
      </c>
    </row>
    <row r="44" spans="1:9" s="2" customFormat="1" ht="16.5" customHeight="1" x14ac:dyDescent="0.2">
      <c r="A44" s="77">
        <v>7</v>
      </c>
      <c r="B44" s="77"/>
      <c r="C44" s="80"/>
      <c r="D44" s="159" t="s">
        <v>65</v>
      </c>
      <c r="E44" s="159"/>
      <c r="F44" s="159"/>
      <c r="G44" s="159"/>
      <c r="H44" s="159"/>
      <c r="I44" s="159"/>
    </row>
    <row r="45" spans="1:9" s="2" customFormat="1" ht="25.5" customHeight="1" x14ac:dyDescent="0.2">
      <c r="A45" s="94" t="str">
        <f>$A$44&amp;"."&amp;O1</f>
        <v>7.1</v>
      </c>
      <c r="B45" s="79" t="s">
        <v>70</v>
      </c>
      <c r="C45" s="79" t="s">
        <v>175</v>
      </c>
      <c r="D45" s="62" t="s">
        <v>151</v>
      </c>
      <c r="E45" s="13">
        <f>M.C.!J151</f>
        <v>0.05</v>
      </c>
      <c r="F45" s="81" t="s">
        <v>81</v>
      </c>
      <c r="G45" s="96">
        <v>2604.13</v>
      </c>
      <c r="H45" s="95">
        <f t="shared" ref="H45:H46" si="17">(G45+(G45*$H$6))</f>
        <v>3422.09</v>
      </c>
      <c r="I45" s="95">
        <f t="shared" ref="I45:I46" si="18">E45*H45</f>
        <v>171.1</v>
      </c>
    </row>
    <row r="46" spans="1:9" s="2" customFormat="1" ht="25.5" customHeight="1" x14ac:dyDescent="0.2">
      <c r="A46" s="94" t="str">
        <f>$A$44&amp;"."&amp;O2</f>
        <v>7.2</v>
      </c>
      <c r="B46" s="79" t="s">
        <v>71</v>
      </c>
      <c r="C46" s="79" t="s">
        <v>175</v>
      </c>
      <c r="D46" s="62" t="s">
        <v>152</v>
      </c>
      <c r="E46" s="13">
        <f>M.C.!J155</f>
        <v>0.02</v>
      </c>
      <c r="F46" s="81" t="s">
        <v>81</v>
      </c>
      <c r="G46" s="96">
        <v>2604.13</v>
      </c>
      <c r="H46" s="95">
        <f t="shared" si="17"/>
        <v>3422.09</v>
      </c>
      <c r="I46" s="95">
        <f t="shared" si="18"/>
        <v>68.44</v>
      </c>
    </row>
    <row r="47" spans="1:9" s="2" customFormat="1" ht="25.5" customHeight="1" x14ac:dyDescent="0.2">
      <c r="A47" s="94" t="str">
        <f>$A$44&amp;"."&amp;O3</f>
        <v>7.3</v>
      </c>
      <c r="B47" s="79" t="s">
        <v>191</v>
      </c>
      <c r="C47" s="79" t="s">
        <v>175</v>
      </c>
      <c r="D47" s="62" t="s">
        <v>165</v>
      </c>
      <c r="E47" s="13">
        <f>M.C.!J159</f>
        <v>1.28</v>
      </c>
      <c r="F47" s="81" t="s">
        <v>80</v>
      </c>
      <c r="G47" s="96">
        <v>726.45</v>
      </c>
      <c r="H47" s="95">
        <f t="shared" ref="H47:H48" si="19">(G47+(G47*$H$6))</f>
        <v>954.63</v>
      </c>
      <c r="I47" s="95">
        <f t="shared" ref="I47:I48" si="20">E47*H47</f>
        <v>1221.93</v>
      </c>
    </row>
    <row r="48" spans="1:9" s="2" customFormat="1" ht="25.5" customHeight="1" x14ac:dyDescent="0.2">
      <c r="A48" s="94" t="str">
        <f>$A$44&amp;"."&amp;O4</f>
        <v>7.4</v>
      </c>
      <c r="B48" s="79" t="s">
        <v>167</v>
      </c>
      <c r="C48" s="79" t="s">
        <v>175</v>
      </c>
      <c r="D48" s="62" t="s">
        <v>166</v>
      </c>
      <c r="E48" s="13">
        <f>M.C.!J163</f>
        <v>1.89</v>
      </c>
      <c r="F48" s="81" t="s">
        <v>80</v>
      </c>
      <c r="G48" s="96">
        <v>659.13</v>
      </c>
      <c r="H48" s="95">
        <f t="shared" si="19"/>
        <v>866.16</v>
      </c>
      <c r="I48" s="95">
        <f t="shared" si="20"/>
        <v>1637.04</v>
      </c>
    </row>
    <row r="49" spans="1:9" s="2" customFormat="1" ht="16.5" customHeight="1" x14ac:dyDescent="0.2">
      <c r="A49" s="156" t="str">
        <f>"SUB-TOTAL (Item "&amp;A44&amp;"):"</f>
        <v>SUB-TOTAL (Item 7):</v>
      </c>
      <c r="B49" s="157"/>
      <c r="C49" s="157"/>
      <c r="D49" s="157"/>
      <c r="E49" s="157"/>
      <c r="F49" s="157"/>
      <c r="G49" s="157"/>
      <c r="H49" s="158"/>
      <c r="I49" s="14">
        <f>SUM(I45:I48)</f>
        <v>3098.51</v>
      </c>
    </row>
    <row r="50" spans="1:9" s="2" customFormat="1" ht="16.5" customHeight="1" x14ac:dyDescent="0.2">
      <c r="A50" s="77">
        <v>8</v>
      </c>
      <c r="B50" s="77"/>
      <c r="C50" s="80"/>
      <c r="D50" s="159" t="s">
        <v>159</v>
      </c>
      <c r="E50" s="159"/>
      <c r="F50" s="159"/>
      <c r="G50" s="159"/>
      <c r="H50" s="159"/>
      <c r="I50" s="159"/>
    </row>
    <row r="51" spans="1:9" s="2" customFormat="1" ht="25.5" customHeight="1" x14ac:dyDescent="0.2">
      <c r="A51" s="94" t="str">
        <f>$A$50&amp;"."&amp;O1</f>
        <v>8.1</v>
      </c>
      <c r="B51" s="79" t="s">
        <v>192</v>
      </c>
      <c r="C51" s="79" t="s">
        <v>175</v>
      </c>
      <c r="D51" s="62" t="s">
        <v>164</v>
      </c>
      <c r="E51" s="13">
        <f>M.C.!J168</f>
        <v>7.56</v>
      </c>
      <c r="F51" s="81" t="s">
        <v>80</v>
      </c>
      <c r="G51" s="96">
        <v>191.25</v>
      </c>
      <c r="H51" s="95">
        <f t="shared" ref="H51:H54" si="21">(G51+(G51*$H$6))</f>
        <v>251.32</v>
      </c>
      <c r="I51" s="95">
        <f t="shared" ref="I51:I54" si="22">E51*H51</f>
        <v>1899.98</v>
      </c>
    </row>
    <row r="52" spans="1:9" s="2" customFormat="1" ht="25.5" customHeight="1" x14ac:dyDescent="0.2">
      <c r="A52" s="94" t="str">
        <f>$A$50&amp;"."&amp;O2</f>
        <v>8.2</v>
      </c>
      <c r="B52" s="79" t="s">
        <v>162</v>
      </c>
      <c r="C52" s="79" t="s">
        <v>188</v>
      </c>
      <c r="D52" s="62" t="s">
        <v>163</v>
      </c>
      <c r="E52" s="13">
        <f>M.C.!J172</f>
        <v>3</v>
      </c>
      <c r="F52" s="81" t="s">
        <v>76</v>
      </c>
      <c r="G52" s="96">
        <v>703.26</v>
      </c>
      <c r="H52" s="95">
        <f t="shared" ref="H52" si="23">(G52+(G52*$H$6))</f>
        <v>924.15</v>
      </c>
      <c r="I52" s="95">
        <f t="shared" ref="I52" si="24">E52*H52</f>
        <v>2772.45</v>
      </c>
    </row>
    <row r="53" spans="1:9" s="2" customFormat="1" ht="25.5" customHeight="1" x14ac:dyDescent="0.2">
      <c r="A53" s="94" t="str">
        <f>$A$50&amp;"."&amp;O3</f>
        <v>8.3</v>
      </c>
      <c r="B53" s="79" t="s">
        <v>193</v>
      </c>
      <c r="C53" s="79" t="s">
        <v>175</v>
      </c>
      <c r="D53" s="62" t="s">
        <v>160</v>
      </c>
      <c r="E53" s="13">
        <f>M.C.!J176</f>
        <v>11</v>
      </c>
      <c r="F53" s="81" t="s">
        <v>77</v>
      </c>
      <c r="G53" s="96">
        <v>18.3</v>
      </c>
      <c r="H53" s="95">
        <f t="shared" si="21"/>
        <v>24.05</v>
      </c>
      <c r="I53" s="95">
        <f t="shared" si="22"/>
        <v>264.55</v>
      </c>
    </row>
    <row r="54" spans="1:9" s="2" customFormat="1" ht="25.5" customHeight="1" x14ac:dyDescent="0.2">
      <c r="A54" s="94" t="str">
        <f>$A$50&amp;"."&amp;O4</f>
        <v>8.4</v>
      </c>
      <c r="B54" s="79" t="s">
        <v>195</v>
      </c>
      <c r="C54" s="79" t="s">
        <v>175</v>
      </c>
      <c r="D54" s="62" t="s">
        <v>194</v>
      </c>
      <c r="E54" s="13">
        <f>M.C.!J180</f>
        <v>2.75</v>
      </c>
      <c r="F54" s="81" t="s">
        <v>77</v>
      </c>
      <c r="G54" s="96">
        <v>49.25</v>
      </c>
      <c r="H54" s="95">
        <f t="shared" si="21"/>
        <v>64.72</v>
      </c>
      <c r="I54" s="95">
        <f t="shared" si="22"/>
        <v>177.98</v>
      </c>
    </row>
    <row r="55" spans="1:9" s="2" customFormat="1" ht="16.5" customHeight="1" x14ac:dyDescent="0.2">
      <c r="A55" s="156" t="str">
        <f>"SUB-TOTAL (Item "&amp;A50&amp;"):"</f>
        <v>SUB-TOTAL (Item 8):</v>
      </c>
      <c r="B55" s="157"/>
      <c r="C55" s="157"/>
      <c r="D55" s="157"/>
      <c r="E55" s="157"/>
      <c r="F55" s="157"/>
      <c r="G55" s="157"/>
      <c r="H55" s="158"/>
      <c r="I55" s="14">
        <f>SUM(I51:I54)</f>
        <v>5114.96</v>
      </c>
    </row>
    <row r="56" spans="1:9" s="2" customFormat="1" ht="16.5" customHeight="1" x14ac:dyDescent="0.2">
      <c r="A56" s="77">
        <v>9</v>
      </c>
      <c r="B56" s="77"/>
      <c r="C56" s="80"/>
      <c r="D56" s="159" t="s">
        <v>67</v>
      </c>
      <c r="E56" s="159"/>
      <c r="F56" s="159"/>
      <c r="G56" s="159"/>
      <c r="H56" s="159"/>
      <c r="I56" s="159"/>
    </row>
    <row r="57" spans="1:9" s="2" customFormat="1" ht="25.5" customHeight="1" x14ac:dyDescent="0.2">
      <c r="A57" s="94" t="s">
        <v>170</v>
      </c>
      <c r="B57" s="79" t="s">
        <v>168</v>
      </c>
      <c r="C57" s="79" t="s">
        <v>188</v>
      </c>
      <c r="D57" s="62" t="s">
        <v>169</v>
      </c>
      <c r="E57" s="13">
        <f>M.C.!J196</f>
        <v>47.23</v>
      </c>
      <c r="F57" s="81" t="s">
        <v>80</v>
      </c>
      <c r="G57" s="96">
        <v>2.73</v>
      </c>
      <c r="H57" s="95">
        <f t="shared" ref="H57" si="25">(G57+(G57*$H$6))</f>
        <v>3.59</v>
      </c>
      <c r="I57" s="95">
        <f t="shared" ref="I57" si="26">E57*H57</f>
        <v>169.56</v>
      </c>
    </row>
    <row r="58" spans="1:9" s="2" customFormat="1" ht="25.5" customHeight="1" x14ac:dyDescent="0.2">
      <c r="A58" s="94" t="s">
        <v>171</v>
      </c>
      <c r="B58" s="79" t="s">
        <v>196</v>
      </c>
      <c r="C58" s="79" t="s">
        <v>175</v>
      </c>
      <c r="D58" s="62" t="s">
        <v>69</v>
      </c>
      <c r="E58" s="13">
        <f>M.C.!J211</f>
        <v>47.23</v>
      </c>
      <c r="F58" s="81" t="s">
        <v>80</v>
      </c>
      <c r="G58" s="96">
        <v>13.02</v>
      </c>
      <c r="H58" s="95">
        <f t="shared" ref="H58:H59" si="27">(G58+(G58*$H$6))</f>
        <v>17.11</v>
      </c>
      <c r="I58" s="95">
        <f t="shared" ref="I58:I59" si="28">E58*H58</f>
        <v>808.11</v>
      </c>
    </row>
    <row r="59" spans="1:9" s="2" customFormat="1" ht="25.5" customHeight="1" x14ac:dyDescent="0.2">
      <c r="A59" s="94" t="s">
        <v>172</v>
      </c>
      <c r="B59" s="79" t="s">
        <v>197</v>
      </c>
      <c r="C59" s="79" t="s">
        <v>175</v>
      </c>
      <c r="D59" s="62" t="s">
        <v>398</v>
      </c>
      <c r="E59" s="13">
        <f>M.C.!J221</f>
        <v>36.29</v>
      </c>
      <c r="F59" s="81" t="s">
        <v>80</v>
      </c>
      <c r="G59" s="96">
        <v>16.84</v>
      </c>
      <c r="H59" s="95">
        <f t="shared" si="27"/>
        <v>22.13</v>
      </c>
      <c r="I59" s="95">
        <f t="shared" si="28"/>
        <v>803.1</v>
      </c>
    </row>
    <row r="60" spans="1:9" s="2" customFormat="1" ht="16.5" customHeight="1" x14ac:dyDescent="0.2">
      <c r="A60" s="156" t="str">
        <f>"SUB-TOTAL (Item "&amp;A56&amp;"):"</f>
        <v>SUB-TOTAL (Item 9):</v>
      </c>
      <c r="B60" s="157"/>
      <c r="C60" s="157"/>
      <c r="D60" s="157"/>
      <c r="E60" s="157"/>
      <c r="F60" s="157"/>
      <c r="G60" s="157"/>
      <c r="H60" s="158"/>
      <c r="I60" s="14">
        <f>SUM(I57:I59)</f>
        <v>1780.77</v>
      </c>
    </row>
    <row r="61" spans="1:9" s="2" customFormat="1" ht="16.5" customHeight="1" x14ac:dyDescent="0.2">
      <c r="A61" s="77">
        <v>10</v>
      </c>
      <c r="B61" s="77"/>
      <c r="C61" s="80"/>
      <c r="D61" s="159" t="s">
        <v>66</v>
      </c>
      <c r="E61" s="159"/>
      <c r="F61" s="159"/>
      <c r="G61" s="159"/>
      <c r="H61" s="159"/>
      <c r="I61" s="159"/>
    </row>
    <row r="62" spans="1:9" s="2" customFormat="1" ht="63" customHeight="1" x14ac:dyDescent="0.2">
      <c r="A62" s="94" t="s">
        <v>198</v>
      </c>
      <c r="B62" s="79" t="s">
        <v>245</v>
      </c>
      <c r="C62" s="79" t="s">
        <v>175</v>
      </c>
      <c r="D62" s="62" t="s">
        <v>246</v>
      </c>
      <c r="E62" s="13">
        <f>M.C.!J226</f>
        <v>6</v>
      </c>
      <c r="F62" s="81" t="s">
        <v>76</v>
      </c>
      <c r="G62" s="96">
        <v>260.85000000000002</v>
      </c>
      <c r="H62" s="95">
        <f t="shared" ref="H62:H64" si="29">(G62+(G62*$H$6))</f>
        <v>342.78</v>
      </c>
      <c r="I62" s="95">
        <f t="shared" ref="I62:I64" si="30">E62*H62</f>
        <v>2056.6799999999998</v>
      </c>
    </row>
    <row r="63" spans="1:9" s="2" customFormat="1" ht="63" customHeight="1" x14ac:dyDescent="0.2">
      <c r="A63" s="94" t="s">
        <v>199</v>
      </c>
      <c r="B63" s="82" t="str">
        <f>CPU!A44</f>
        <v>Comp - 005</v>
      </c>
      <c r="C63" s="82" t="str">
        <f>CPU!A44</f>
        <v>Comp - 005</v>
      </c>
      <c r="D63" s="62" t="s">
        <v>247</v>
      </c>
      <c r="E63" s="13">
        <f>M.C.!J230</f>
        <v>1</v>
      </c>
      <c r="F63" s="81" t="s">
        <v>76</v>
      </c>
      <c r="G63" s="96">
        <f>CPU!H44</f>
        <v>261.91000000000003</v>
      </c>
      <c r="H63" s="95">
        <f t="shared" si="29"/>
        <v>344.18</v>
      </c>
      <c r="I63" s="95">
        <f t="shared" si="30"/>
        <v>344.18</v>
      </c>
    </row>
    <row r="64" spans="1:9" s="2" customFormat="1" ht="65.25" customHeight="1" x14ac:dyDescent="0.2">
      <c r="A64" s="94" t="s">
        <v>200</v>
      </c>
      <c r="B64" s="79" t="s">
        <v>244</v>
      </c>
      <c r="C64" s="79" t="s">
        <v>175</v>
      </c>
      <c r="D64" s="62" t="s">
        <v>243</v>
      </c>
      <c r="E64" s="13">
        <f>M.C.!J234</f>
        <v>2</v>
      </c>
      <c r="F64" s="81" t="s">
        <v>76</v>
      </c>
      <c r="G64" s="96">
        <v>207.98</v>
      </c>
      <c r="H64" s="95">
        <f t="shared" si="29"/>
        <v>273.31</v>
      </c>
      <c r="I64" s="95">
        <f t="shared" si="30"/>
        <v>546.62</v>
      </c>
    </row>
    <row r="65" spans="1:9" s="2" customFormat="1" ht="65.25" customHeight="1" x14ac:dyDescent="0.2">
      <c r="A65" s="94" t="s">
        <v>201</v>
      </c>
      <c r="B65" s="79" t="s">
        <v>260</v>
      </c>
      <c r="C65" s="79" t="s">
        <v>175</v>
      </c>
      <c r="D65" s="62" t="s">
        <v>259</v>
      </c>
      <c r="E65" s="13">
        <f>M.C.!J238</f>
        <v>3</v>
      </c>
      <c r="F65" s="81" t="s">
        <v>76</v>
      </c>
      <c r="G65" s="96">
        <v>130.91999999999999</v>
      </c>
      <c r="H65" s="95">
        <f t="shared" ref="H65:H67" si="31">(G65+(G65*$H$6))</f>
        <v>172.04</v>
      </c>
      <c r="I65" s="95">
        <f t="shared" ref="I65:I67" si="32">E65*H65</f>
        <v>516.12</v>
      </c>
    </row>
    <row r="66" spans="1:9" s="2" customFormat="1" ht="25.5" customHeight="1" x14ac:dyDescent="0.2">
      <c r="A66" s="94" t="s">
        <v>202</v>
      </c>
      <c r="B66" s="79" t="s">
        <v>262</v>
      </c>
      <c r="C66" s="79" t="s">
        <v>188</v>
      </c>
      <c r="D66" s="62" t="s">
        <v>261</v>
      </c>
      <c r="E66" s="13">
        <f>M.C.!J242</f>
        <v>2</v>
      </c>
      <c r="F66" s="81" t="s">
        <v>76</v>
      </c>
      <c r="G66" s="96">
        <v>35.78</v>
      </c>
      <c r="H66" s="95">
        <f t="shared" si="31"/>
        <v>47.02</v>
      </c>
      <c r="I66" s="95">
        <f t="shared" si="32"/>
        <v>94.04</v>
      </c>
    </row>
    <row r="67" spans="1:9" s="2" customFormat="1" ht="25.5" customHeight="1" x14ac:dyDescent="0.2">
      <c r="A67" s="94" t="s">
        <v>203</v>
      </c>
      <c r="B67" s="79" t="s">
        <v>264</v>
      </c>
      <c r="C67" s="79" t="s">
        <v>175</v>
      </c>
      <c r="D67" s="62" t="s">
        <v>263</v>
      </c>
      <c r="E67" s="13">
        <f>M.C.!J246</f>
        <v>1</v>
      </c>
      <c r="F67" s="81" t="s">
        <v>76</v>
      </c>
      <c r="G67" s="96">
        <v>60.81</v>
      </c>
      <c r="H67" s="95">
        <f t="shared" si="31"/>
        <v>79.91</v>
      </c>
      <c r="I67" s="95">
        <f t="shared" si="32"/>
        <v>79.91</v>
      </c>
    </row>
    <row r="68" spans="1:9" s="2" customFormat="1" ht="25.5" customHeight="1" x14ac:dyDescent="0.2">
      <c r="A68" s="94" t="s">
        <v>204</v>
      </c>
      <c r="B68" s="79" t="s">
        <v>249</v>
      </c>
      <c r="C68" s="79" t="s">
        <v>175</v>
      </c>
      <c r="D68" s="62" t="s">
        <v>250</v>
      </c>
      <c r="E68" s="13">
        <f>M.C.!J250</f>
        <v>1</v>
      </c>
      <c r="F68" s="81" t="s">
        <v>76</v>
      </c>
      <c r="G68" s="96">
        <v>181.36</v>
      </c>
      <c r="H68" s="95">
        <f t="shared" ref="H68:H73" si="33">(G68+(G68*$H$6))</f>
        <v>238.33</v>
      </c>
      <c r="I68" s="95">
        <f t="shared" ref="I68:I73" si="34">E68*H68</f>
        <v>238.33</v>
      </c>
    </row>
    <row r="69" spans="1:9" s="2" customFormat="1" ht="25.5" customHeight="1" x14ac:dyDescent="0.2">
      <c r="A69" s="94" t="s">
        <v>205</v>
      </c>
      <c r="B69" s="79" t="s">
        <v>257</v>
      </c>
      <c r="C69" s="79" t="s">
        <v>188</v>
      </c>
      <c r="D69" s="62" t="s">
        <v>255</v>
      </c>
      <c r="E69" s="13">
        <f>M.C.!J254</f>
        <v>1</v>
      </c>
      <c r="F69" s="81" t="s">
        <v>76</v>
      </c>
      <c r="G69" s="96">
        <v>97.52</v>
      </c>
      <c r="H69" s="95">
        <f t="shared" si="33"/>
        <v>128.15</v>
      </c>
      <c r="I69" s="95">
        <f t="shared" si="34"/>
        <v>128.15</v>
      </c>
    </row>
    <row r="70" spans="1:9" s="2" customFormat="1" ht="25.5" customHeight="1" x14ac:dyDescent="0.2">
      <c r="A70" s="94" t="s">
        <v>206</v>
      </c>
      <c r="B70" s="79" t="s">
        <v>258</v>
      </c>
      <c r="C70" s="79" t="s">
        <v>188</v>
      </c>
      <c r="D70" s="62" t="s">
        <v>256</v>
      </c>
      <c r="E70" s="13">
        <f>M.C.!J258</f>
        <v>1</v>
      </c>
      <c r="F70" s="81" t="s">
        <v>76</v>
      </c>
      <c r="G70" s="96">
        <v>100.04</v>
      </c>
      <c r="H70" s="95">
        <f t="shared" si="33"/>
        <v>131.46</v>
      </c>
      <c r="I70" s="95">
        <f t="shared" si="34"/>
        <v>131.46</v>
      </c>
    </row>
    <row r="71" spans="1:9" s="2" customFormat="1" ht="25.5" customHeight="1" x14ac:dyDescent="0.2">
      <c r="A71" s="94" t="s">
        <v>207</v>
      </c>
      <c r="B71" s="79" t="s">
        <v>253</v>
      </c>
      <c r="C71" s="79" t="s">
        <v>188</v>
      </c>
      <c r="D71" s="62" t="s">
        <v>251</v>
      </c>
      <c r="E71" s="13">
        <f>M.C.!J262</f>
        <v>1</v>
      </c>
      <c r="F71" s="81" t="s">
        <v>76</v>
      </c>
      <c r="G71" s="96">
        <v>18.52</v>
      </c>
      <c r="H71" s="95">
        <f t="shared" si="33"/>
        <v>24.34</v>
      </c>
      <c r="I71" s="95">
        <f t="shared" si="34"/>
        <v>24.34</v>
      </c>
    </row>
    <row r="72" spans="1:9" s="2" customFormat="1" ht="25.5" customHeight="1" x14ac:dyDescent="0.2">
      <c r="A72" s="94" t="s">
        <v>208</v>
      </c>
      <c r="B72" s="79" t="s">
        <v>254</v>
      </c>
      <c r="C72" s="79" t="s">
        <v>188</v>
      </c>
      <c r="D72" s="62" t="s">
        <v>252</v>
      </c>
      <c r="E72" s="13">
        <f>M.C.!J266</f>
        <v>2</v>
      </c>
      <c r="F72" s="81" t="s">
        <v>76</v>
      </c>
      <c r="G72" s="96">
        <v>19.57</v>
      </c>
      <c r="H72" s="95">
        <f t="shared" si="33"/>
        <v>25.72</v>
      </c>
      <c r="I72" s="95">
        <f t="shared" si="34"/>
        <v>51.44</v>
      </c>
    </row>
    <row r="73" spans="1:9" s="2" customFormat="1" ht="25.5" customHeight="1" x14ac:dyDescent="0.2">
      <c r="A73" s="94" t="s">
        <v>209</v>
      </c>
      <c r="B73" s="82" t="str">
        <f>CPU!A53</f>
        <v>Comp - 006</v>
      </c>
      <c r="C73" s="82" t="str">
        <f>CPU!A53</f>
        <v>Comp - 006</v>
      </c>
      <c r="D73" s="62" t="s">
        <v>268</v>
      </c>
      <c r="E73" s="13">
        <f>M.C.!J270</f>
        <v>3</v>
      </c>
      <c r="F73" s="81" t="s">
        <v>76</v>
      </c>
      <c r="G73" s="96">
        <f>CPU!H53</f>
        <v>50.78</v>
      </c>
      <c r="H73" s="95">
        <f t="shared" si="33"/>
        <v>66.73</v>
      </c>
      <c r="I73" s="95">
        <f t="shared" si="34"/>
        <v>200.19</v>
      </c>
    </row>
    <row r="74" spans="1:9" s="2" customFormat="1" ht="16.5" customHeight="1" x14ac:dyDescent="0.2">
      <c r="A74" s="156" t="str">
        <f>"SUB-TOTAL (Item "&amp;A61&amp;"):"</f>
        <v>SUB-TOTAL (Item 10):</v>
      </c>
      <c r="B74" s="157"/>
      <c r="C74" s="157"/>
      <c r="D74" s="157"/>
      <c r="E74" s="157"/>
      <c r="F74" s="157"/>
      <c r="G74" s="157"/>
      <c r="H74" s="158"/>
      <c r="I74" s="14">
        <f>SUM(I62:I73)</f>
        <v>4411.46</v>
      </c>
    </row>
    <row r="75" spans="1:9" s="2" customFormat="1" ht="16.5" customHeight="1" x14ac:dyDescent="0.2">
      <c r="A75" s="137">
        <v>11</v>
      </c>
      <c r="B75" s="136"/>
      <c r="C75" s="136"/>
      <c r="D75" s="180" t="s">
        <v>302</v>
      </c>
      <c r="E75" s="180"/>
      <c r="F75" s="180"/>
      <c r="G75" s="180"/>
      <c r="H75" s="180"/>
      <c r="I75" s="180"/>
    </row>
    <row r="76" spans="1:9" s="2" customFormat="1" ht="39" customHeight="1" x14ac:dyDescent="0.2">
      <c r="A76" s="94" t="s">
        <v>309</v>
      </c>
      <c r="B76" s="82" t="str">
        <f>CPU!A61</f>
        <v>Comp - 007</v>
      </c>
      <c r="C76" s="82" t="str">
        <f>CPU!A61</f>
        <v>Comp - 007</v>
      </c>
      <c r="D76" s="62" t="s">
        <v>316</v>
      </c>
      <c r="E76" s="13">
        <f>M.C.!J275</f>
        <v>1</v>
      </c>
      <c r="F76" s="81" t="s">
        <v>76</v>
      </c>
      <c r="G76" s="96">
        <v>157.44999999999999</v>
      </c>
      <c r="H76" s="95">
        <f t="shared" ref="H76" si="35">(G76+(G76*$H$6))</f>
        <v>206.91</v>
      </c>
      <c r="I76" s="95">
        <f t="shared" ref="I76" si="36">E76*H76</f>
        <v>206.91</v>
      </c>
    </row>
    <row r="77" spans="1:9" s="2" customFormat="1" ht="25.5" customHeight="1" x14ac:dyDescent="0.2">
      <c r="A77" s="94" t="s">
        <v>310</v>
      </c>
      <c r="B77" s="82" t="s">
        <v>308</v>
      </c>
      <c r="C77" s="79" t="s">
        <v>175</v>
      </c>
      <c r="D77" s="62" t="s">
        <v>307</v>
      </c>
      <c r="E77" s="13">
        <f>M.C.!J279</f>
        <v>1</v>
      </c>
      <c r="F77" s="81" t="s">
        <v>76</v>
      </c>
      <c r="G77" s="96">
        <v>78.709999999999994</v>
      </c>
      <c r="H77" s="95">
        <f t="shared" ref="H77" si="37">(G77+(G77*$H$6))</f>
        <v>103.43</v>
      </c>
      <c r="I77" s="95">
        <f t="shared" ref="I77" si="38">E77*H77</f>
        <v>103.43</v>
      </c>
    </row>
    <row r="78" spans="1:9" s="2" customFormat="1" ht="25.5" customHeight="1" x14ac:dyDescent="0.2">
      <c r="A78" s="94" t="s">
        <v>311</v>
      </c>
      <c r="B78" s="79" t="s">
        <v>328</v>
      </c>
      <c r="C78" s="79" t="s">
        <v>175</v>
      </c>
      <c r="D78" s="62" t="s">
        <v>327</v>
      </c>
      <c r="E78" s="13">
        <f>M.C.!J283</f>
        <v>1</v>
      </c>
      <c r="F78" s="81" t="s">
        <v>76</v>
      </c>
      <c r="G78" s="96">
        <v>71.84</v>
      </c>
      <c r="H78" s="95">
        <f t="shared" ref="H78:H81" si="39">(G78+(G78*$H$6))</f>
        <v>94.4</v>
      </c>
      <c r="I78" s="95">
        <f t="shared" ref="I78:I81" si="40">E78*H78</f>
        <v>94.4</v>
      </c>
    </row>
    <row r="79" spans="1:9" s="2" customFormat="1" ht="25.5" customHeight="1" x14ac:dyDescent="0.2">
      <c r="A79" s="94" t="s">
        <v>312</v>
      </c>
      <c r="B79" s="82" t="s">
        <v>326</v>
      </c>
      <c r="C79" s="79" t="s">
        <v>175</v>
      </c>
      <c r="D79" s="62" t="s">
        <v>325</v>
      </c>
      <c r="E79" s="13">
        <f>M.C.!J288</f>
        <v>1</v>
      </c>
      <c r="F79" s="81" t="s">
        <v>76</v>
      </c>
      <c r="G79" s="96">
        <v>23.07</v>
      </c>
      <c r="H79" s="95">
        <f t="shared" si="39"/>
        <v>30.32</v>
      </c>
      <c r="I79" s="95">
        <f t="shared" si="40"/>
        <v>30.32</v>
      </c>
    </row>
    <row r="80" spans="1:9" s="2" customFormat="1" ht="38.25" customHeight="1" x14ac:dyDescent="0.2">
      <c r="A80" s="94" t="s">
        <v>313</v>
      </c>
      <c r="B80" s="82" t="s">
        <v>330</v>
      </c>
      <c r="C80" s="79" t="s">
        <v>175</v>
      </c>
      <c r="D80" s="62" t="s">
        <v>329</v>
      </c>
      <c r="E80" s="13">
        <f>M.C.!J292</f>
        <v>1</v>
      </c>
      <c r="F80" s="81" t="s">
        <v>76</v>
      </c>
      <c r="G80" s="96">
        <v>200.45</v>
      </c>
      <c r="H80" s="95">
        <f t="shared" si="39"/>
        <v>263.41000000000003</v>
      </c>
      <c r="I80" s="95">
        <f t="shared" si="40"/>
        <v>263.41000000000003</v>
      </c>
    </row>
    <row r="81" spans="1:11" s="2" customFormat="1" ht="25.5" customHeight="1" x14ac:dyDescent="0.2">
      <c r="A81" s="94" t="s">
        <v>314</v>
      </c>
      <c r="B81" s="82" t="s">
        <v>331</v>
      </c>
      <c r="C81" s="79" t="s">
        <v>175</v>
      </c>
      <c r="D81" s="62" t="s">
        <v>332</v>
      </c>
      <c r="E81" s="13">
        <f>M.C.!J296</f>
        <v>6</v>
      </c>
      <c r="F81" s="81" t="s">
        <v>77</v>
      </c>
      <c r="G81" s="96">
        <v>39.19</v>
      </c>
      <c r="H81" s="95">
        <f t="shared" si="39"/>
        <v>51.5</v>
      </c>
      <c r="I81" s="95">
        <f t="shared" si="40"/>
        <v>309</v>
      </c>
    </row>
    <row r="82" spans="1:11" s="2" customFormat="1" ht="25.5" customHeight="1" x14ac:dyDescent="0.2">
      <c r="A82" s="94" t="s">
        <v>333</v>
      </c>
      <c r="B82" s="82" t="s">
        <v>335</v>
      </c>
      <c r="C82" s="79" t="s">
        <v>175</v>
      </c>
      <c r="D82" s="62" t="s">
        <v>334</v>
      </c>
      <c r="E82" s="13">
        <f>M.C.!J300</f>
        <v>3</v>
      </c>
      <c r="F82" s="81" t="s">
        <v>77</v>
      </c>
      <c r="G82" s="96">
        <v>41.74</v>
      </c>
      <c r="H82" s="95">
        <f t="shared" ref="H82" si="41">(G82+(G82*$H$6))</f>
        <v>54.85</v>
      </c>
      <c r="I82" s="95">
        <f t="shared" ref="I82" si="42">E82*H82</f>
        <v>164.55</v>
      </c>
    </row>
    <row r="83" spans="1:11" s="2" customFormat="1" ht="16.5" customHeight="1" x14ac:dyDescent="0.2">
      <c r="A83" s="156" t="str">
        <f>"SUB-TOTAL (Item "&amp;A75&amp;"):"</f>
        <v>SUB-TOTAL (Item 11):</v>
      </c>
      <c r="B83" s="157"/>
      <c r="C83" s="157"/>
      <c r="D83" s="157"/>
      <c r="E83" s="157"/>
      <c r="F83" s="157"/>
      <c r="G83" s="157"/>
      <c r="H83" s="158"/>
      <c r="I83" s="14">
        <f>SUM(I76:I82)</f>
        <v>1172.02</v>
      </c>
    </row>
    <row r="84" spans="1:11" s="2" customFormat="1" ht="16.5" customHeight="1" x14ac:dyDescent="0.2">
      <c r="A84" s="77">
        <v>12</v>
      </c>
      <c r="B84" s="77"/>
      <c r="C84" s="80"/>
      <c r="D84" s="159" t="s">
        <v>290</v>
      </c>
      <c r="E84" s="159"/>
      <c r="F84" s="159"/>
      <c r="G84" s="159"/>
      <c r="H84" s="159"/>
      <c r="I84" s="159"/>
    </row>
    <row r="85" spans="1:11" s="2" customFormat="1" ht="25.5" customHeight="1" x14ac:dyDescent="0.2">
      <c r="A85" s="94" t="s">
        <v>298</v>
      </c>
      <c r="B85" s="82" t="s">
        <v>291</v>
      </c>
      <c r="C85" s="79" t="s">
        <v>175</v>
      </c>
      <c r="D85" s="62" t="s">
        <v>292</v>
      </c>
      <c r="E85" s="13">
        <f>M.C.!J306</f>
        <v>2.46</v>
      </c>
      <c r="F85" s="81" t="s">
        <v>80</v>
      </c>
      <c r="G85" s="96">
        <v>337.46</v>
      </c>
      <c r="H85" s="95">
        <f t="shared" ref="H85" si="43">(G85+(G85*$H$6))</f>
        <v>443.46</v>
      </c>
      <c r="I85" s="95">
        <f t="shared" ref="I85" si="44">E85*H85</f>
        <v>1090.9100000000001</v>
      </c>
    </row>
    <row r="86" spans="1:11" s="2" customFormat="1" ht="25.5" customHeight="1" x14ac:dyDescent="0.2">
      <c r="A86" s="94" t="s">
        <v>299</v>
      </c>
      <c r="B86" s="82" t="s">
        <v>293</v>
      </c>
      <c r="C86" s="79" t="s">
        <v>175</v>
      </c>
      <c r="D86" s="62" t="s">
        <v>294</v>
      </c>
      <c r="E86" s="13">
        <f>M.C.!J311</f>
        <v>4.0999999999999996</v>
      </c>
      <c r="F86" s="81" t="s">
        <v>77</v>
      </c>
      <c r="G86" s="96">
        <v>36.909999999999997</v>
      </c>
      <c r="H86" s="95">
        <f t="shared" ref="H86:H90" si="45">(G86+(G86*$H$6))</f>
        <v>48.5</v>
      </c>
      <c r="I86" s="95">
        <f t="shared" ref="I86:I90" si="46">E86*H86</f>
        <v>198.85</v>
      </c>
    </row>
    <row r="87" spans="1:11" s="2" customFormat="1" ht="25.5" customHeight="1" x14ac:dyDescent="0.2">
      <c r="A87" s="94" t="s">
        <v>300</v>
      </c>
      <c r="B87" s="82" t="s">
        <v>295</v>
      </c>
      <c r="C87" s="79" t="s">
        <v>175</v>
      </c>
      <c r="D87" s="62" t="s">
        <v>296</v>
      </c>
      <c r="E87" s="13">
        <f>M.C.!J316</f>
        <v>1.97</v>
      </c>
      <c r="F87" s="81" t="s">
        <v>80</v>
      </c>
      <c r="G87" s="96">
        <v>223.17</v>
      </c>
      <c r="H87" s="95">
        <f t="shared" si="45"/>
        <v>293.27</v>
      </c>
      <c r="I87" s="95">
        <f t="shared" si="46"/>
        <v>577.74</v>
      </c>
    </row>
    <row r="88" spans="1:11" s="2" customFormat="1" ht="25.5" customHeight="1" x14ac:dyDescent="0.2">
      <c r="A88" s="94" t="s">
        <v>301</v>
      </c>
      <c r="B88" s="82" t="s">
        <v>305</v>
      </c>
      <c r="C88" s="79" t="s">
        <v>175</v>
      </c>
      <c r="D88" s="62" t="s">
        <v>297</v>
      </c>
      <c r="E88" s="13">
        <f>M.C.!J320</f>
        <v>1</v>
      </c>
      <c r="F88" s="81" t="s">
        <v>76</v>
      </c>
      <c r="G88" s="96">
        <v>376.21</v>
      </c>
      <c r="H88" s="95">
        <f t="shared" si="45"/>
        <v>494.38</v>
      </c>
      <c r="I88" s="95">
        <f t="shared" si="46"/>
        <v>494.38</v>
      </c>
    </row>
    <row r="89" spans="1:11" s="2" customFormat="1" ht="25.5" customHeight="1" x14ac:dyDescent="0.2">
      <c r="A89" s="94" t="s">
        <v>306</v>
      </c>
      <c r="B89" s="82" t="s">
        <v>303</v>
      </c>
      <c r="C89" s="79" t="s">
        <v>175</v>
      </c>
      <c r="D89" s="62" t="s">
        <v>304</v>
      </c>
      <c r="E89" s="13">
        <f>M.C.!J324</f>
        <v>1</v>
      </c>
      <c r="F89" s="81" t="s">
        <v>76</v>
      </c>
      <c r="G89" s="96">
        <v>146.85</v>
      </c>
      <c r="H89" s="95">
        <f t="shared" si="45"/>
        <v>192.98</v>
      </c>
      <c r="I89" s="95">
        <f t="shared" si="46"/>
        <v>192.98</v>
      </c>
    </row>
    <row r="90" spans="1:11" s="2" customFormat="1" ht="25.5" customHeight="1" x14ac:dyDescent="0.2">
      <c r="A90" s="94" t="s">
        <v>383</v>
      </c>
      <c r="B90" s="82" t="s">
        <v>378</v>
      </c>
      <c r="C90" s="79" t="s">
        <v>175</v>
      </c>
      <c r="D90" s="62" t="s">
        <v>377</v>
      </c>
      <c r="E90" s="13">
        <f>M.C.!J328</f>
        <v>3.36</v>
      </c>
      <c r="F90" s="81" t="s">
        <v>80</v>
      </c>
      <c r="G90" s="96">
        <v>333.45</v>
      </c>
      <c r="H90" s="95">
        <f t="shared" si="45"/>
        <v>438.19</v>
      </c>
      <c r="I90" s="95">
        <f t="shared" si="46"/>
        <v>1472.32</v>
      </c>
    </row>
    <row r="91" spans="1:11" s="2" customFormat="1" ht="25.5" customHeight="1" x14ac:dyDescent="0.2">
      <c r="A91" s="94" t="s">
        <v>392</v>
      </c>
      <c r="B91" s="82" t="str">
        <f>CPU!A69</f>
        <v>Comp - 008</v>
      </c>
      <c r="C91" s="82" t="str">
        <f>CPU!A69</f>
        <v>Comp - 008</v>
      </c>
      <c r="D91" s="62" t="s">
        <v>394</v>
      </c>
      <c r="E91" s="13">
        <f>M.C.!J332</f>
        <v>9.4</v>
      </c>
      <c r="F91" s="81" t="s">
        <v>77</v>
      </c>
      <c r="G91" s="96">
        <f>CPU!H69</f>
        <v>75.569999999999993</v>
      </c>
      <c r="H91" s="95">
        <f t="shared" ref="H91" si="47">(G91+(G91*$H$6))</f>
        <v>99.31</v>
      </c>
      <c r="I91" s="95">
        <f t="shared" ref="I91" si="48">E91*H91</f>
        <v>933.51</v>
      </c>
      <c r="K91" s="140"/>
    </row>
    <row r="92" spans="1:11" s="2" customFormat="1" ht="16.5" customHeight="1" x14ac:dyDescent="0.2">
      <c r="A92" s="156" t="str">
        <f>"SUB-TOTAL (Item "&amp;A84&amp;"):"</f>
        <v>SUB-TOTAL (Item 12):</v>
      </c>
      <c r="B92" s="157"/>
      <c r="C92" s="157"/>
      <c r="D92" s="157"/>
      <c r="E92" s="157"/>
      <c r="F92" s="157"/>
      <c r="G92" s="157"/>
      <c r="H92" s="158"/>
      <c r="I92" s="14">
        <f>SUM(I85:I91)</f>
        <v>4960.6899999999996</v>
      </c>
    </row>
    <row r="93" spans="1:11" ht="16.5" customHeight="1" x14ac:dyDescent="0.2">
      <c r="A93" s="181" t="s">
        <v>21</v>
      </c>
      <c r="B93" s="181"/>
      <c r="C93" s="181"/>
      <c r="D93" s="181"/>
      <c r="E93" s="181"/>
      <c r="F93" s="181"/>
      <c r="G93" s="181"/>
      <c r="H93" s="181"/>
      <c r="I93" s="139">
        <f>I12+I15+I19+I29+I36+I43+I49+I55+I60+I74+I83+I92</f>
        <v>60028.69</v>
      </c>
    </row>
    <row r="94" spans="1:11" ht="16.5" customHeight="1" x14ac:dyDescent="0.2">
      <c r="A94" s="182" t="s">
        <v>395</v>
      </c>
      <c r="B94" s="183"/>
      <c r="C94" s="183"/>
      <c r="D94" s="183"/>
      <c r="E94" s="183"/>
      <c r="F94" s="183"/>
      <c r="G94" s="183"/>
      <c r="H94" s="183"/>
      <c r="I94" s="184"/>
    </row>
    <row r="95" spans="1:11" ht="25.5" customHeight="1" x14ac:dyDescent="0.2">
      <c r="A95" s="177" t="s">
        <v>29</v>
      </c>
      <c r="B95" s="178"/>
      <c r="C95" s="178"/>
      <c r="D95" s="178"/>
      <c r="E95" s="178"/>
      <c r="F95" s="178"/>
      <c r="G95" s="178"/>
      <c r="H95" s="178"/>
      <c r="I95" s="179"/>
    </row>
    <row r="96" spans="1:11" ht="25.5" customHeight="1" x14ac:dyDescent="0.2">
      <c r="A96" s="177" t="s">
        <v>30</v>
      </c>
      <c r="B96" s="178"/>
      <c r="C96" s="178"/>
      <c r="D96" s="178"/>
      <c r="E96" s="178"/>
      <c r="F96" s="178"/>
      <c r="G96" s="178"/>
      <c r="H96" s="178"/>
      <c r="I96" s="179"/>
    </row>
    <row r="97" spans="1:9" ht="25.5" customHeight="1" x14ac:dyDescent="0.2">
      <c r="A97" s="177" t="s">
        <v>31</v>
      </c>
      <c r="B97" s="178"/>
      <c r="C97" s="178"/>
      <c r="D97" s="178"/>
      <c r="E97" s="178"/>
      <c r="F97" s="178"/>
      <c r="G97" s="178"/>
      <c r="H97" s="178"/>
      <c r="I97" s="179"/>
    </row>
    <row r="98" spans="1:9" ht="30.75" customHeight="1" x14ac:dyDescent="0.2">
      <c r="A98" s="177" t="s">
        <v>61</v>
      </c>
      <c r="B98" s="178"/>
      <c r="C98" s="178"/>
      <c r="D98" s="178"/>
      <c r="E98" s="178"/>
      <c r="F98" s="178"/>
      <c r="G98" s="178"/>
      <c r="H98" s="178"/>
      <c r="I98" s="179"/>
    </row>
    <row r="99" spans="1:9" ht="24.75" customHeight="1" x14ac:dyDescent="0.2">
      <c r="A99" s="177" t="s">
        <v>32</v>
      </c>
      <c r="B99" s="178"/>
      <c r="C99" s="178"/>
      <c r="D99" s="178"/>
      <c r="E99" s="178"/>
      <c r="F99" s="178"/>
      <c r="G99" s="178"/>
      <c r="H99" s="178"/>
      <c r="I99" s="179"/>
    </row>
    <row r="100" spans="1:9" ht="16.5" customHeight="1" x14ac:dyDescent="0.2">
      <c r="A100" s="177" t="s">
        <v>33</v>
      </c>
      <c r="B100" s="178"/>
      <c r="C100" s="178"/>
      <c r="D100" s="178"/>
      <c r="E100" s="178"/>
      <c r="F100" s="178"/>
      <c r="G100" s="178"/>
      <c r="H100" s="178"/>
      <c r="I100" s="179"/>
    </row>
    <row r="101" spans="1:9" ht="29.25" customHeight="1" x14ac:dyDescent="0.2">
      <c r="A101" s="177" t="s">
        <v>34</v>
      </c>
      <c r="B101" s="178"/>
      <c r="C101" s="178"/>
      <c r="D101" s="178"/>
      <c r="E101" s="178"/>
      <c r="F101" s="178"/>
      <c r="G101" s="178"/>
      <c r="H101" s="178"/>
      <c r="I101" s="179"/>
    </row>
    <row r="102" spans="1:9" ht="27.75" customHeight="1" x14ac:dyDescent="0.2">
      <c r="A102" s="173" t="s">
        <v>35</v>
      </c>
      <c r="B102" s="174"/>
      <c r="C102" s="174"/>
      <c r="D102" s="174"/>
      <c r="E102" s="174"/>
      <c r="F102" s="174"/>
      <c r="G102" s="174"/>
      <c r="H102" s="174"/>
      <c r="I102" s="175"/>
    </row>
    <row r="103" spans="1:9" ht="16.5" customHeight="1" x14ac:dyDescent="0.2">
      <c r="A103" s="5"/>
      <c r="B103" s="5"/>
      <c r="C103" s="5"/>
      <c r="D103" s="5"/>
      <c r="E103" s="109"/>
      <c r="F103" s="5"/>
      <c r="G103" s="5"/>
      <c r="H103" s="5"/>
      <c r="I103" s="5"/>
    </row>
    <row r="104" spans="1:9" ht="16.5" customHeight="1" x14ac:dyDescent="0.2">
      <c r="A104" s="22"/>
      <c r="B104" s="5"/>
      <c r="C104" s="5"/>
      <c r="D104" s="5"/>
      <c r="E104" s="109"/>
      <c r="F104" s="5"/>
      <c r="G104" s="5"/>
      <c r="H104" s="5"/>
      <c r="I104" s="5"/>
    </row>
    <row r="105" spans="1:9" ht="16.5" customHeight="1" x14ac:dyDescent="0.2">
      <c r="A105" s="22"/>
      <c r="B105" s="5"/>
      <c r="C105" s="5"/>
      <c r="D105" s="5"/>
      <c r="E105" s="109"/>
      <c r="F105" s="5"/>
      <c r="G105" s="5"/>
      <c r="H105" s="5"/>
      <c r="I105" s="5"/>
    </row>
    <row r="106" spans="1:9" ht="16.5" customHeight="1" x14ac:dyDescent="0.2">
      <c r="A106" s="22"/>
      <c r="B106" s="5"/>
      <c r="C106" s="5"/>
      <c r="D106" s="5"/>
      <c r="E106" s="109"/>
      <c r="F106" s="5"/>
      <c r="G106" s="5"/>
      <c r="H106" s="5"/>
      <c r="I106" s="5"/>
    </row>
    <row r="107" spans="1:9" ht="16.5" customHeight="1" x14ac:dyDescent="0.2">
      <c r="A107" s="22"/>
      <c r="B107" s="15"/>
      <c r="C107" s="15"/>
      <c r="D107" s="15"/>
      <c r="E107" s="110"/>
      <c r="F107" s="15"/>
      <c r="G107" s="7"/>
      <c r="H107" s="7"/>
      <c r="I107" s="7"/>
    </row>
    <row r="108" spans="1:9" ht="16.5" customHeight="1" x14ac:dyDescent="0.2">
      <c r="A108" s="22"/>
      <c r="B108" s="1"/>
      <c r="C108" s="1"/>
      <c r="D108" s="1"/>
      <c r="E108" s="111"/>
      <c r="F108" s="1"/>
      <c r="G108" s="12"/>
      <c r="H108" s="12"/>
      <c r="I108" s="12"/>
    </row>
    <row r="109" spans="1:9" ht="16.5" customHeight="1" x14ac:dyDescent="0.2">
      <c r="A109" s="22"/>
      <c r="B109" s="1"/>
      <c r="C109" s="1"/>
      <c r="D109" s="1"/>
      <c r="E109" s="111"/>
      <c r="F109" s="1"/>
      <c r="G109" s="12"/>
      <c r="H109" s="12"/>
      <c r="I109" s="12"/>
    </row>
    <row r="110" spans="1:9" ht="16.5" customHeight="1" x14ac:dyDescent="0.2">
      <c r="A110" s="22"/>
      <c r="B110" s="1"/>
      <c r="C110" s="1"/>
      <c r="D110" s="1"/>
      <c r="E110" s="111"/>
      <c r="F110" s="1"/>
      <c r="G110" s="12"/>
      <c r="H110" s="12"/>
      <c r="I110" s="12"/>
    </row>
    <row r="111" spans="1:9" ht="16.5" customHeight="1" x14ac:dyDescent="0.2">
      <c r="A111" s="22"/>
      <c r="B111" s="1"/>
      <c r="C111" s="1"/>
      <c r="D111" s="1"/>
      <c r="E111" s="111"/>
      <c r="F111" s="1"/>
      <c r="G111" s="12"/>
      <c r="H111" s="12"/>
      <c r="I111" s="12"/>
    </row>
    <row r="112" spans="1:9" ht="16.5" customHeight="1" x14ac:dyDescent="0.2">
      <c r="A112" s="22"/>
      <c r="B112" s="1"/>
      <c r="C112" s="1"/>
      <c r="D112" s="1"/>
      <c r="E112" s="111"/>
      <c r="F112" s="1"/>
      <c r="G112" s="12"/>
      <c r="H112" s="12"/>
      <c r="I112" s="12"/>
    </row>
    <row r="113" spans="1:9" ht="16.5" customHeight="1" x14ac:dyDescent="0.2">
      <c r="A113" s="22"/>
      <c r="B113" s="1"/>
      <c r="C113" s="1"/>
      <c r="D113" s="1"/>
      <c r="E113" s="111"/>
      <c r="F113" s="1"/>
      <c r="G113" s="12"/>
      <c r="H113" s="12"/>
      <c r="I113" s="12"/>
    </row>
    <row r="114" spans="1:9" ht="16.5" customHeight="1" x14ac:dyDescent="0.2">
      <c r="A114" s="22"/>
      <c r="B114" s="1"/>
      <c r="C114" s="1"/>
      <c r="D114" s="1"/>
      <c r="E114" s="111"/>
      <c r="F114" s="1"/>
      <c r="G114" s="12"/>
      <c r="H114" s="12"/>
      <c r="I114" s="12"/>
    </row>
    <row r="115" spans="1:9" ht="16.5" customHeight="1" x14ac:dyDescent="0.2">
      <c r="A115" s="22"/>
      <c r="B115" s="1"/>
      <c r="C115" s="1"/>
      <c r="D115" s="1"/>
      <c r="E115" s="111"/>
      <c r="F115" s="1"/>
      <c r="G115" s="12"/>
      <c r="H115" s="12"/>
      <c r="I115" s="12"/>
    </row>
    <row r="116" spans="1:9" ht="16.5" customHeight="1" x14ac:dyDescent="0.2">
      <c r="A116" s="22"/>
      <c r="B116" s="1"/>
      <c r="C116" s="1"/>
      <c r="D116" s="1"/>
      <c r="E116" s="111"/>
      <c r="F116" s="1"/>
      <c r="G116" s="12"/>
      <c r="H116" s="12"/>
      <c r="I116" s="12"/>
    </row>
    <row r="117" spans="1:9" ht="16.5" customHeight="1" x14ac:dyDescent="0.2">
      <c r="A117" s="22"/>
      <c r="B117" s="1"/>
      <c r="C117" s="1"/>
      <c r="D117" s="1"/>
      <c r="E117" s="111"/>
      <c r="F117" s="1"/>
      <c r="G117" s="12"/>
      <c r="H117" s="12"/>
      <c r="I117" s="12"/>
    </row>
    <row r="118" spans="1:9" ht="16.5" customHeight="1" x14ac:dyDescent="0.2">
      <c r="A118" s="22"/>
      <c r="B118" s="1"/>
      <c r="C118" s="1"/>
      <c r="D118" s="1"/>
      <c r="E118" s="111"/>
      <c r="F118" s="1"/>
      <c r="G118" s="12"/>
      <c r="H118" s="12"/>
      <c r="I118" s="12"/>
    </row>
    <row r="119" spans="1:9" ht="16.5" customHeight="1" x14ac:dyDescent="0.2">
      <c r="A119" s="22"/>
      <c r="B119" s="1"/>
      <c r="C119" s="1"/>
      <c r="D119" s="1"/>
      <c r="E119" s="111"/>
      <c r="F119" s="1"/>
      <c r="G119" s="12"/>
      <c r="H119" s="12"/>
      <c r="I119" s="12"/>
    </row>
    <row r="120" spans="1:9" ht="16.5" customHeight="1" x14ac:dyDescent="0.2">
      <c r="A120" s="22"/>
      <c r="B120" s="1"/>
      <c r="C120" s="1"/>
      <c r="D120" s="1"/>
      <c r="E120" s="111"/>
      <c r="F120" s="1"/>
      <c r="G120" s="12"/>
      <c r="H120" s="12"/>
      <c r="I120" s="12"/>
    </row>
    <row r="121" spans="1:9" ht="16.5" customHeight="1" x14ac:dyDescent="0.2">
      <c r="A121" s="1"/>
      <c r="B121" s="1"/>
      <c r="C121" s="1"/>
      <c r="D121" s="1"/>
      <c r="E121" s="111"/>
      <c r="F121" s="1"/>
      <c r="G121" s="12"/>
      <c r="H121" s="12"/>
      <c r="I121" s="12"/>
    </row>
    <row r="122" spans="1:9" ht="16.5" customHeight="1" x14ac:dyDescent="0.2">
      <c r="A122" s="1"/>
      <c r="B122" s="1"/>
      <c r="C122" s="1"/>
      <c r="D122" s="1"/>
      <c r="E122" s="111"/>
      <c r="F122" s="1"/>
      <c r="G122" s="12"/>
      <c r="H122" s="12"/>
      <c r="I122" s="12"/>
    </row>
    <row r="123" spans="1:9" ht="16.5" customHeight="1" x14ac:dyDescent="0.2">
      <c r="A123" s="1"/>
      <c r="B123" s="1"/>
      <c r="C123" s="1"/>
      <c r="D123" s="1"/>
      <c r="E123" s="111"/>
      <c r="F123" s="1"/>
      <c r="G123" s="12"/>
      <c r="H123" s="12"/>
      <c r="I123" s="12"/>
    </row>
    <row r="124" spans="1:9" ht="16.5" customHeight="1" x14ac:dyDescent="0.2">
      <c r="A124" s="1"/>
      <c r="B124" s="1"/>
      <c r="C124" s="1"/>
      <c r="D124" s="1"/>
      <c r="E124" s="111"/>
      <c r="F124" s="1"/>
      <c r="G124" s="12"/>
      <c r="H124" s="12"/>
      <c r="I124" s="12"/>
    </row>
    <row r="125" spans="1:9" ht="16.5" customHeight="1" x14ac:dyDescent="0.2">
      <c r="A125" s="1"/>
      <c r="B125" s="1"/>
      <c r="C125" s="1"/>
      <c r="D125" s="1"/>
      <c r="E125" s="111"/>
      <c r="F125" s="1"/>
      <c r="G125" s="12"/>
      <c r="H125" s="12"/>
      <c r="I125" s="12"/>
    </row>
    <row r="126" spans="1:9" ht="16.5" customHeight="1" x14ac:dyDescent="0.2">
      <c r="A126" s="1"/>
      <c r="B126" s="1"/>
      <c r="C126" s="1"/>
      <c r="D126" s="1"/>
      <c r="E126" s="111"/>
      <c r="F126" s="1"/>
      <c r="G126" s="12"/>
      <c r="H126" s="12"/>
      <c r="I126" s="12"/>
    </row>
    <row r="127" spans="1:9" ht="16.5" customHeight="1" x14ac:dyDescent="0.2">
      <c r="A127" s="1"/>
      <c r="B127" s="1"/>
      <c r="C127" s="1"/>
      <c r="D127" s="1"/>
      <c r="E127" s="111"/>
      <c r="F127" s="1"/>
      <c r="G127" s="12"/>
      <c r="H127" s="12"/>
      <c r="I127" s="12"/>
    </row>
    <row r="128" spans="1:9" ht="16.5" customHeight="1" x14ac:dyDescent="0.2">
      <c r="A128" s="1"/>
      <c r="B128" s="1"/>
      <c r="C128" s="1"/>
      <c r="D128" s="1"/>
      <c r="E128" s="111"/>
      <c r="F128" s="1"/>
      <c r="G128" s="12"/>
      <c r="H128" s="12"/>
      <c r="I128" s="12"/>
    </row>
    <row r="129" spans="1:9" ht="16.5" customHeight="1" x14ac:dyDescent="0.2">
      <c r="A129" s="1"/>
      <c r="B129" s="1"/>
      <c r="C129" s="1"/>
      <c r="D129" s="1"/>
      <c r="E129" s="111"/>
      <c r="F129" s="1"/>
      <c r="G129" s="12"/>
      <c r="H129" s="12"/>
      <c r="I129" s="12"/>
    </row>
    <row r="130" spans="1:9" ht="16.5" customHeight="1" x14ac:dyDescent="0.2">
      <c r="A130" s="1"/>
      <c r="B130" s="1"/>
      <c r="C130" s="1"/>
      <c r="D130" s="1"/>
      <c r="E130" s="111"/>
      <c r="F130" s="1"/>
      <c r="G130" s="12"/>
      <c r="H130" s="12"/>
      <c r="I130" s="12"/>
    </row>
    <row r="131" spans="1:9" ht="16.5" customHeight="1" x14ac:dyDescent="0.2">
      <c r="A131" s="1"/>
      <c r="B131" s="1"/>
      <c r="C131" s="1"/>
      <c r="D131" s="1"/>
      <c r="E131" s="111"/>
      <c r="F131" s="1"/>
      <c r="G131" s="12"/>
      <c r="H131" s="12"/>
      <c r="I131" s="12"/>
    </row>
    <row r="132" spans="1:9" ht="16.5" customHeight="1" x14ac:dyDescent="0.2">
      <c r="A132" s="1"/>
      <c r="B132" s="1"/>
      <c r="C132" s="1"/>
      <c r="D132" s="1"/>
      <c r="E132" s="111"/>
      <c r="F132" s="1"/>
      <c r="G132" s="12"/>
      <c r="H132" s="12"/>
      <c r="I132" s="12"/>
    </row>
    <row r="133" spans="1:9" ht="16.5" customHeight="1" x14ac:dyDescent="0.2">
      <c r="A133" s="1"/>
      <c r="B133" s="1"/>
      <c r="C133" s="1"/>
      <c r="D133" s="1"/>
      <c r="E133" s="111"/>
      <c r="F133" s="1"/>
      <c r="G133" s="12"/>
      <c r="H133" s="12"/>
      <c r="I133" s="12"/>
    </row>
    <row r="134" spans="1:9" ht="16.5" customHeight="1" x14ac:dyDescent="0.2">
      <c r="A134" s="1"/>
      <c r="B134" s="1"/>
      <c r="C134" s="1"/>
      <c r="D134" s="1"/>
      <c r="E134" s="111"/>
      <c r="F134" s="1"/>
      <c r="G134" s="12"/>
      <c r="H134" s="12"/>
      <c r="I134" s="12"/>
    </row>
    <row r="135" spans="1:9" ht="16.5" customHeight="1" x14ac:dyDescent="0.2">
      <c r="A135" s="1"/>
      <c r="B135" s="1"/>
      <c r="C135" s="1"/>
      <c r="D135" s="1"/>
      <c r="E135" s="111"/>
      <c r="F135" s="1"/>
      <c r="G135" s="12"/>
      <c r="H135" s="12"/>
      <c r="I135" s="12"/>
    </row>
    <row r="136" spans="1:9" ht="16.5" customHeight="1" x14ac:dyDescent="0.2">
      <c r="A136" s="1"/>
      <c r="B136" s="1"/>
      <c r="C136" s="1"/>
      <c r="D136" s="1"/>
      <c r="E136" s="111"/>
      <c r="F136" s="1"/>
      <c r="G136" s="12"/>
      <c r="H136" s="12"/>
      <c r="I136" s="12"/>
    </row>
    <row r="137" spans="1:9" ht="16.5" customHeight="1" x14ac:dyDescent="0.2">
      <c r="A137" s="1"/>
      <c r="B137" s="1"/>
      <c r="C137" s="1"/>
      <c r="D137" s="1"/>
      <c r="E137" s="111"/>
      <c r="F137" s="1"/>
      <c r="G137" s="12"/>
      <c r="H137" s="12"/>
      <c r="I137" s="12"/>
    </row>
    <row r="138" spans="1:9" ht="16.5" customHeight="1" x14ac:dyDescent="0.2">
      <c r="A138" s="1"/>
      <c r="B138" s="1"/>
      <c r="C138" s="1"/>
      <c r="D138" s="1"/>
      <c r="E138" s="111"/>
      <c r="F138" s="1"/>
      <c r="G138" s="12"/>
      <c r="H138" s="12"/>
      <c r="I138" s="12"/>
    </row>
    <row r="139" spans="1:9" ht="16.5" customHeight="1" x14ac:dyDescent="0.2">
      <c r="A139" s="1"/>
      <c r="B139" s="1"/>
      <c r="C139" s="1"/>
      <c r="D139" s="1"/>
      <c r="E139" s="111"/>
      <c r="F139" s="1"/>
      <c r="G139" s="12"/>
      <c r="H139" s="12"/>
      <c r="I139" s="12"/>
    </row>
    <row r="140" spans="1:9" ht="16.5" customHeight="1" x14ac:dyDescent="0.2">
      <c r="A140" s="1"/>
      <c r="B140" s="1"/>
      <c r="C140" s="1"/>
      <c r="D140" s="1"/>
      <c r="E140" s="111"/>
      <c r="F140" s="1"/>
      <c r="G140" s="12"/>
      <c r="H140" s="12"/>
      <c r="I140" s="12"/>
    </row>
    <row r="141" spans="1:9" ht="16.5" customHeight="1" x14ac:dyDescent="0.2">
      <c r="A141" s="1"/>
      <c r="B141" s="1"/>
      <c r="C141" s="1"/>
      <c r="D141" s="1"/>
      <c r="E141" s="111"/>
      <c r="F141" s="1"/>
      <c r="G141" s="12"/>
      <c r="H141" s="12"/>
      <c r="I141" s="12"/>
    </row>
    <row r="142" spans="1:9" ht="16.5" customHeight="1" x14ac:dyDescent="0.2">
      <c r="A142" s="1"/>
      <c r="B142" s="1"/>
      <c r="C142" s="1"/>
      <c r="D142" s="1"/>
      <c r="E142" s="111"/>
      <c r="F142" s="1"/>
      <c r="G142" s="12"/>
      <c r="H142" s="12"/>
      <c r="I142" s="12"/>
    </row>
    <row r="143" spans="1:9" ht="16.5" customHeight="1" x14ac:dyDescent="0.2">
      <c r="A143" s="1"/>
      <c r="B143" s="1"/>
      <c r="C143" s="1"/>
      <c r="D143" s="1"/>
      <c r="E143" s="111"/>
      <c r="F143" s="1"/>
      <c r="G143" s="12"/>
      <c r="H143" s="12"/>
      <c r="I143" s="12"/>
    </row>
    <row r="144" spans="1:9" ht="16.5" customHeight="1" x14ac:dyDescent="0.2">
      <c r="A144" s="1"/>
      <c r="B144" s="1"/>
      <c r="C144" s="1"/>
      <c r="D144" s="1"/>
      <c r="E144" s="111"/>
      <c r="F144" s="1"/>
      <c r="G144" s="12"/>
      <c r="H144" s="12"/>
      <c r="I144" s="12"/>
    </row>
    <row r="145" spans="1:9" ht="16.5" customHeight="1" x14ac:dyDescent="0.2">
      <c r="A145" s="1"/>
      <c r="B145" s="1"/>
      <c r="C145" s="1"/>
      <c r="D145" s="1"/>
      <c r="E145" s="111"/>
      <c r="F145" s="1"/>
      <c r="G145" s="12"/>
      <c r="H145" s="12"/>
      <c r="I145" s="12"/>
    </row>
    <row r="146" spans="1:9" ht="16.5" customHeight="1" x14ac:dyDescent="0.2">
      <c r="A146" s="1"/>
      <c r="B146" s="1"/>
      <c r="C146" s="1"/>
      <c r="D146" s="1"/>
      <c r="E146" s="111"/>
      <c r="F146" s="1"/>
      <c r="G146" s="12"/>
      <c r="H146" s="12"/>
      <c r="I146" s="12"/>
    </row>
    <row r="147" spans="1:9" ht="16.5" customHeight="1" x14ac:dyDescent="0.2">
      <c r="A147" s="1"/>
      <c r="B147" s="1"/>
      <c r="C147" s="1"/>
      <c r="D147" s="1"/>
      <c r="E147" s="111"/>
      <c r="F147" s="1"/>
      <c r="G147" s="12"/>
      <c r="H147" s="12"/>
      <c r="I147" s="12"/>
    </row>
    <row r="148" spans="1:9" ht="16.5" customHeight="1" x14ac:dyDescent="0.2">
      <c r="A148" s="1"/>
      <c r="B148" s="1"/>
      <c r="C148" s="1"/>
      <c r="D148" s="1"/>
      <c r="E148" s="111"/>
      <c r="F148" s="1"/>
      <c r="G148" s="12"/>
      <c r="H148" s="12"/>
      <c r="I148" s="12"/>
    </row>
    <row r="149" spans="1:9" ht="16.5" customHeight="1" x14ac:dyDescent="0.2">
      <c r="A149" s="1"/>
      <c r="B149" s="1"/>
      <c r="C149" s="1"/>
      <c r="D149" s="1"/>
      <c r="E149" s="111"/>
      <c r="F149" s="1"/>
      <c r="G149" s="12"/>
      <c r="H149" s="12"/>
      <c r="I149" s="12"/>
    </row>
    <row r="150" spans="1:9" ht="16.5" customHeight="1" x14ac:dyDescent="0.2">
      <c r="A150" s="1"/>
      <c r="B150" s="1"/>
      <c r="C150" s="1"/>
      <c r="D150" s="1"/>
      <c r="E150" s="111"/>
      <c r="F150" s="1"/>
      <c r="G150" s="12"/>
      <c r="H150" s="12"/>
      <c r="I150" s="12"/>
    </row>
    <row r="151" spans="1:9" ht="16.5" customHeight="1" x14ac:dyDescent="0.2">
      <c r="A151" s="1"/>
      <c r="B151" s="1"/>
      <c r="C151" s="1"/>
      <c r="D151" s="1"/>
      <c r="E151" s="111"/>
      <c r="F151" s="1"/>
      <c r="G151" s="12"/>
      <c r="H151" s="12"/>
      <c r="I151" s="12"/>
    </row>
    <row r="152" spans="1:9" ht="16.5" customHeight="1" x14ac:dyDescent="0.2">
      <c r="A152" s="1"/>
      <c r="B152" s="1"/>
      <c r="C152" s="1"/>
      <c r="D152" s="1"/>
      <c r="E152" s="111"/>
      <c r="F152" s="1"/>
      <c r="G152" s="12"/>
      <c r="H152" s="12"/>
      <c r="I152" s="12"/>
    </row>
    <row r="153" spans="1:9" ht="16.5" customHeight="1" x14ac:dyDescent="0.2">
      <c r="A153" s="1"/>
      <c r="B153" s="1"/>
      <c r="C153" s="1"/>
      <c r="D153" s="1"/>
      <c r="E153" s="111"/>
      <c r="F153" s="1"/>
      <c r="G153" s="12"/>
      <c r="H153" s="12"/>
      <c r="I153" s="12"/>
    </row>
    <row r="154" spans="1:9" ht="16.5" customHeight="1" x14ac:dyDescent="0.2">
      <c r="A154" s="1"/>
      <c r="B154" s="1"/>
      <c r="C154" s="1"/>
      <c r="D154" s="1"/>
      <c r="E154" s="111"/>
      <c r="F154" s="1"/>
      <c r="G154" s="12"/>
      <c r="H154" s="12"/>
      <c r="I154" s="12"/>
    </row>
    <row r="155" spans="1:9" ht="16.5" customHeight="1" x14ac:dyDescent="0.2">
      <c r="A155" s="1"/>
      <c r="B155" s="1"/>
      <c r="C155" s="1"/>
      <c r="D155" s="1"/>
      <c r="E155" s="111"/>
      <c r="F155" s="1"/>
      <c r="G155" s="12"/>
      <c r="H155" s="12"/>
      <c r="I155" s="12"/>
    </row>
    <row r="156" spans="1:9" ht="16.5" customHeight="1" x14ac:dyDescent="0.2">
      <c r="A156" s="1"/>
      <c r="B156" s="1"/>
      <c r="C156" s="1"/>
      <c r="D156" s="1"/>
      <c r="E156" s="111"/>
      <c r="F156" s="1"/>
      <c r="G156" s="12"/>
      <c r="H156" s="12"/>
      <c r="I156" s="12"/>
    </row>
    <row r="157" spans="1:9" ht="16.5" customHeight="1" x14ac:dyDescent="0.2">
      <c r="A157" s="1"/>
      <c r="B157" s="1"/>
      <c r="C157" s="1"/>
      <c r="D157" s="1"/>
      <c r="E157" s="111"/>
      <c r="F157" s="1"/>
      <c r="G157" s="12"/>
      <c r="H157" s="12"/>
      <c r="I157" s="12"/>
    </row>
    <row r="158" spans="1:9" ht="16.5" customHeight="1" x14ac:dyDescent="0.2">
      <c r="A158" s="1"/>
      <c r="B158" s="1"/>
      <c r="C158" s="1"/>
      <c r="D158" s="1"/>
      <c r="E158" s="111"/>
      <c r="F158" s="1"/>
      <c r="G158" s="12"/>
      <c r="H158" s="12"/>
      <c r="I158" s="12"/>
    </row>
    <row r="159" spans="1:9" ht="16.5" customHeight="1" x14ac:dyDescent="0.2">
      <c r="A159" s="1"/>
      <c r="B159" s="1"/>
      <c r="C159" s="1"/>
      <c r="D159" s="1"/>
      <c r="E159" s="111"/>
      <c r="F159" s="1"/>
      <c r="G159" s="12"/>
      <c r="H159" s="12"/>
      <c r="I159" s="12"/>
    </row>
    <row r="160" spans="1:9" ht="16.5" customHeight="1" x14ac:dyDescent="0.2">
      <c r="A160" s="1"/>
      <c r="B160" s="1"/>
      <c r="C160" s="1"/>
      <c r="D160" s="1"/>
      <c r="E160" s="111"/>
      <c r="F160" s="1"/>
      <c r="G160" s="12"/>
      <c r="H160" s="12"/>
      <c r="I160" s="12"/>
    </row>
    <row r="161" spans="1:9" ht="16.5" customHeight="1" x14ac:dyDescent="0.2">
      <c r="A161" s="1"/>
      <c r="B161" s="1"/>
      <c r="C161" s="1"/>
      <c r="D161" s="1"/>
      <c r="E161" s="111"/>
      <c r="F161" s="1"/>
      <c r="G161" s="12"/>
      <c r="H161" s="12"/>
      <c r="I161" s="12"/>
    </row>
    <row r="162" spans="1:9" ht="16.5" customHeight="1" x14ac:dyDescent="0.2">
      <c r="A162" s="1"/>
      <c r="B162" s="1"/>
      <c r="C162" s="1"/>
      <c r="D162" s="1"/>
      <c r="E162" s="111"/>
      <c r="F162" s="1"/>
      <c r="G162" s="12"/>
      <c r="H162" s="12"/>
      <c r="I162" s="12"/>
    </row>
    <row r="163" spans="1:9" ht="16.5" customHeight="1" x14ac:dyDescent="0.2">
      <c r="A163" s="1"/>
      <c r="B163" s="1"/>
      <c r="C163" s="1"/>
      <c r="D163" s="1"/>
      <c r="E163" s="111"/>
      <c r="F163" s="1"/>
      <c r="G163" s="12"/>
      <c r="H163" s="12"/>
      <c r="I163" s="12"/>
    </row>
    <row r="164" spans="1:9" ht="16.5" customHeight="1" x14ac:dyDescent="0.2">
      <c r="A164" s="1"/>
      <c r="B164" s="1"/>
      <c r="C164" s="1"/>
      <c r="D164" s="1"/>
      <c r="E164" s="111"/>
      <c r="F164" s="1"/>
      <c r="G164" s="12"/>
      <c r="H164" s="12"/>
      <c r="I164" s="12"/>
    </row>
    <row r="165" spans="1:9" ht="16.5" customHeight="1" x14ac:dyDescent="0.2">
      <c r="A165" s="1"/>
      <c r="B165" s="1"/>
      <c r="C165" s="1"/>
      <c r="D165" s="1"/>
      <c r="E165" s="111"/>
      <c r="F165" s="1"/>
      <c r="G165" s="12"/>
      <c r="H165" s="12"/>
      <c r="I165" s="12"/>
    </row>
    <row r="166" spans="1:9" ht="16.5" customHeight="1" x14ac:dyDescent="0.2">
      <c r="A166" s="1"/>
      <c r="B166" s="1"/>
      <c r="C166" s="1"/>
      <c r="D166" s="1"/>
      <c r="E166" s="111"/>
      <c r="F166" s="1"/>
      <c r="G166" s="12"/>
      <c r="H166" s="12"/>
      <c r="I166" s="12"/>
    </row>
    <row r="167" spans="1:9" ht="16.5" customHeight="1" x14ac:dyDescent="0.2">
      <c r="A167" s="1"/>
      <c r="B167" s="1"/>
      <c r="C167" s="1"/>
      <c r="D167" s="1"/>
      <c r="E167" s="111"/>
      <c r="F167" s="1"/>
      <c r="G167" s="12"/>
      <c r="H167" s="12"/>
      <c r="I167" s="12"/>
    </row>
    <row r="168" spans="1:9" ht="16.5" customHeight="1" x14ac:dyDescent="0.2">
      <c r="A168" s="1"/>
      <c r="B168" s="1"/>
      <c r="C168" s="1"/>
      <c r="D168" s="1"/>
      <c r="E168" s="111"/>
      <c r="F168" s="1"/>
      <c r="G168" s="12"/>
      <c r="H168" s="12"/>
      <c r="I168" s="12"/>
    </row>
    <row r="169" spans="1:9" ht="16.5" customHeight="1" x14ac:dyDescent="0.2">
      <c r="A169" s="1"/>
      <c r="B169" s="1"/>
      <c r="C169" s="1"/>
      <c r="D169" s="1"/>
      <c r="E169" s="111"/>
      <c r="F169" s="1"/>
      <c r="G169" s="12"/>
      <c r="H169" s="12"/>
      <c r="I169" s="12"/>
    </row>
    <row r="170" spans="1:9" ht="16.5" customHeight="1" x14ac:dyDescent="0.2">
      <c r="A170" s="1"/>
      <c r="B170" s="1"/>
      <c r="C170" s="1"/>
      <c r="D170" s="1"/>
      <c r="E170" s="111"/>
      <c r="F170" s="1"/>
      <c r="G170" s="12"/>
      <c r="H170" s="12"/>
      <c r="I170" s="12"/>
    </row>
    <row r="171" spans="1:9" ht="16.5" customHeight="1" x14ac:dyDescent="0.2">
      <c r="A171" s="1"/>
      <c r="B171" s="1"/>
      <c r="C171" s="1"/>
      <c r="D171" s="1"/>
      <c r="E171" s="111"/>
      <c r="F171" s="1"/>
      <c r="G171" s="12"/>
      <c r="H171" s="12"/>
      <c r="I171" s="12"/>
    </row>
    <row r="172" spans="1:9" ht="16.5" customHeight="1" x14ac:dyDescent="0.2">
      <c r="A172" s="1"/>
      <c r="B172" s="1"/>
      <c r="C172" s="1"/>
      <c r="D172" s="1"/>
      <c r="E172" s="111"/>
      <c r="F172" s="1"/>
      <c r="G172" s="12"/>
      <c r="H172" s="12"/>
      <c r="I172" s="12"/>
    </row>
    <row r="173" spans="1:9" ht="16.5" customHeight="1" x14ac:dyDescent="0.2">
      <c r="A173" s="1"/>
      <c r="B173" s="1"/>
      <c r="C173" s="1"/>
      <c r="D173" s="1"/>
      <c r="E173" s="111"/>
      <c r="F173" s="1"/>
      <c r="G173" s="12"/>
      <c r="H173" s="12"/>
      <c r="I173" s="12"/>
    </row>
    <row r="174" spans="1:9" ht="16.5" customHeight="1" x14ac:dyDescent="0.2">
      <c r="A174" s="1"/>
      <c r="B174" s="1"/>
      <c r="C174" s="1"/>
      <c r="D174" s="1"/>
      <c r="E174" s="111"/>
      <c r="F174" s="1"/>
      <c r="G174" s="12"/>
      <c r="H174" s="12"/>
      <c r="I174" s="12"/>
    </row>
    <row r="175" spans="1:9" ht="16.5" customHeight="1" x14ac:dyDescent="0.2">
      <c r="A175" s="1"/>
      <c r="B175" s="1"/>
      <c r="C175" s="1"/>
      <c r="D175" s="1"/>
      <c r="E175" s="111"/>
      <c r="F175" s="1"/>
      <c r="G175" s="12"/>
      <c r="H175" s="12"/>
      <c r="I175" s="12"/>
    </row>
    <row r="176" spans="1:9" ht="16.5" customHeight="1" x14ac:dyDescent="0.2">
      <c r="A176" s="1"/>
      <c r="B176" s="1"/>
      <c r="C176" s="1"/>
      <c r="D176" s="1"/>
      <c r="E176" s="111"/>
      <c r="F176" s="1"/>
      <c r="G176" s="12"/>
      <c r="H176" s="12"/>
      <c r="I176" s="12"/>
    </row>
    <row r="177" spans="1:9" ht="16.5" customHeight="1" x14ac:dyDescent="0.2">
      <c r="A177" s="1"/>
      <c r="B177" s="1"/>
      <c r="C177" s="1"/>
      <c r="D177" s="1"/>
      <c r="E177" s="111"/>
      <c r="F177" s="1"/>
      <c r="G177" s="12"/>
      <c r="H177" s="12"/>
      <c r="I177" s="12"/>
    </row>
    <row r="178" spans="1:9" ht="16.5" customHeight="1" x14ac:dyDescent="0.2">
      <c r="A178" s="1"/>
      <c r="B178" s="1"/>
      <c r="C178" s="1"/>
      <c r="D178" s="1"/>
      <c r="E178" s="111"/>
      <c r="F178" s="1"/>
      <c r="G178" s="12"/>
      <c r="H178" s="12"/>
      <c r="I178" s="12"/>
    </row>
    <row r="179" spans="1:9" ht="16.5" customHeight="1" x14ac:dyDescent="0.2">
      <c r="A179" s="1"/>
      <c r="B179" s="1"/>
      <c r="C179" s="1"/>
      <c r="D179" s="1"/>
      <c r="E179" s="111"/>
      <c r="F179" s="1"/>
      <c r="G179" s="12"/>
      <c r="H179" s="12"/>
      <c r="I179" s="12"/>
    </row>
    <row r="180" spans="1:9" ht="16.5" customHeight="1" x14ac:dyDescent="0.2">
      <c r="A180" s="1"/>
      <c r="B180" s="1"/>
      <c r="C180" s="1"/>
      <c r="D180" s="1"/>
      <c r="E180" s="111"/>
      <c r="F180" s="1"/>
      <c r="G180" s="12"/>
      <c r="H180" s="12"/>
      <c r="I180" s="12"/>
    </row>
    <row r="181" spans="1:9" ht="16.5" customHeight="1" x14ac:dyDescent="0.2">
      <c r="A181" s="1"/>
      <c r="B181" s="1"/>
      <c r="C181" s="1"/>
      <c r="D181" s="1"/>
      <c r="E181" s="111"/>
      <c r="F181" s="1"/>
      <c r="G181" s="12"/>
      <c r="H181" s="12"/>
      <c r="I181" s="12"/>
    </row>
    <row r="182" spans="1:9" ht="16.5" customHeight="1" x14ac:dyDescent="0.2">
      <c r="A182" s="1"/>
      <c r="B182" s="1"/>
      <c r="C182" s="1"/>
      <c r="D182" s="1"/>
      <c r="E182" s="111"/>
      <c r="F182" s="1"/>
      <c r="G182" s="12"/>
      <c r="H182" s="12"/>
      <c r="I182" s="12"/>
    </row>
    <row r="183" spans="1:9" ht="16.5" customHeight="1" x14ac:dyDescent="0.2">
      <c r="A183" s="1"/>
      <c r="B183" s="1"/>
      <c r="C183" s="1"/>
      <c r="D183" s="1"/>
      <c r="E183" s="111"/>
      <c r="F183" s="1"/>
      <c r="G183" s="12"/>
      <c r="H183" s="12"/>
      <c r="I183" s="12"/>
    </row>
    <row r="184" spans="1:9" ht="16.5" customHeight="1" x14ac:dyDescent="0.2">
      <c r="A184" s="1"/>
      <c r="B184" s="1"/>
      <c r="C184" s="1"/>
      <c r="D184" s="1"/>
      <c r="E184" s="111"/>
      <c r="F184" s="1"/>
      <c r="G184" s="12"/>
      <c r="H184" s="12"/>
      <c r="I184" s="12"/>
    </row>
    <row r="185" spans="1:9" ht="16.5" customHeight="1" x14ac:dyDescent="0.2">
      <c r="A185" s="1"/>
      <c r="B185" s="1"/>
      <c r="C185" s="1"/>
      <c r="D185" s="1"/>
      <c r="E185" s="111"/>
      <c r="F185" s="1"/>
      <c r="G185" s="12"/>
      <c r="H185" s="12"/>
      <c r="I185" s="12"/>
    </row>
    <row r="186" spans="1:9" ht="16.5" customHeight="1" x14ac:dyDescent="0.2">
      <c r="A186" s="1"/>
      <c r="B186" s="1"/>
      <c r="C186" s="1"/>
      <c r="D186" s="1"/>
      <c r="E186" s="111"/>
      <c r="F186" s="1"/>
      <c r="G186" s="12"/>
      <c r="H186" s="12"/>
      <c r="I186" s="12"/>
    </row>
    <row r="187" spans="1:9" ht="16.5" customHeight="1" x14ac:dyDescent="0.2">
      <c r="A187" s="1"/>
      <c r="B187" s="1"/>
      <c r="C187" s="1"/>
      <c r="D187" s="1"/>
      <c r="E187" s="111"/>
      <c r="F187" s="1"/>
      <c r="G187" s="12"/>
      <c r="H187" s="12"/>
      <c r="I187" s="12"/>
    </row>
    <row r="188" spans="1:9" ht="16.5" customHeight="1" x14ac:dyDescent="0.2">
      <c r="A188" s="1"/>
      <c r="B188" s="1"/>
      <c r="C188" s="1"/>
      <c r="D188" s="1"/>
      <c r="E188" s="111"/>
      <c r="F188" s="1"/>
      <c r="G188" s="12"/>
      <c r="H188" s="12"/>
      <c r="I188" s="12"/>
    </row>
    <row r="189" spans="1:9" ht="16.5" customHeight="1" x14ac:dyDescent="0.2">
      <c r="A189" s="1"/>
      <c r="B189" s="1"/>
      <c r="C189" s="1"/>
      <c r="D189" s="1"/>
      <c r="E189" s="111"/>
      <c r="F189" s="1"/>
      <c r="G189" s="12"/>
      <c r="H189" s="12"/>
      <c r="I189" s="12"/>
    </row>
    <row r="190" spans="1:9" ht="16.5" customHeight="1" x14ac:dyDescent="0.2">
      <c r="A190" s="1"/>
      <c r="B190" s="1"/>
      <c r="C190" s="1"/>
      <c r="D190" s="1"/>
      <c r="E190" s="111"/>
      <c r="F190" s="1"/>
      <c r="G190" s="12"/>
      <c r="H190" s="12"/>
      <c r="I190" s="12"/>
    </row>
    <row r="191" spans="1:9" ht="16.5" customHeight="1" x14ac:dyDescent="0.2">
      <c r="A191" s="1"/>
      <c r="B191" s="1"/>
      <c r="C191" s="1"/>
      <c r="D191" s="1"/>
      <c r="E191" s="111"/>
      <c r="F191" s="1"/>
      <c r="G191" s="12"/>
      <c r="H191" s="12"/>
      <c r="I191" s="12"/>
    </row>
    <row r="192" spans="1:9" ht="16.5" customHeight="1" x14ac:dyDescent="0.2">
      <c r="A192" s="1"/>
      <c r="B192" s="1"/>
      <c r="C192" s="1"/>
      <c r="D192" s="1"/>
      <c r="E192" s="111"/>
      <c r="F192" s="1"/>
      <c r="G192" s="12"/>
      <c r="H192" s="12"/>
      <c r="I192" s="12"/>
    </row>
    <row r="193" spans="1:9" ht="16.5" customHeight="1" x14ac:dyDescent="0.2">
      <c r="A193" s="2"/>
      <c r="B193" s="2"/>
      <c r="C193" s="2"/>
      <c r="D193" s="2"/>
      <c r="E193" s="112"/>
      <c r="F193" s="2"/>
      <c r="G193" s="9"/>
      <c r="H193" s="9"/>
      <c r="I193" s="9"/>
    </row>
    <row r="194" spans="1:9" ht="16.5" customHeight="1" x14ac:dyDescent="0.2">
      <c r="A194" s="2"/>
      <c r="B194" s="2"/>
      <c r="C194" s="2"/>
      <c r="D194" s="2"/>
      <c r="E194" s="112"/>
      <c r="F194" s="2"/>
      <c r="G194" s="9"/>
      <c r="H194" s="9"/>
      <c r="I194" s="9"/>
    </row>
    <row r="195" spans="1:9" ht="16.5" customHeight="1" x14ac:dyDescent="0.2">
      <c r="A195" s="2"/>
      <c r="B195" s="2"/>
      <c r="C195" s="2"/>
      <c r="D195" s="2"/>
      <c r="E195" s="112"/>
      <c r="F195" s="2"/>
      <c r="G195" s="9"/>
      <c r="H195" s="9"/>
      <c r="I195" s="9"/>
    </row>
    <row r="196" spans="1:9" ht="16.5" customHeight="1" x14ac:dyDescent="0.2">
      <c r="A196" s="2"/>
      <c r="B196" s="2"/>
      <c r="C196" s="2"/>
      <c r="D196" s="2"/>
      <c r="E196" s="112"/>
      <c r="F196" s="2"/>
      <c r="G196" s="9"/>
      <c r="H196" s="9"/>
      <c r="I196" s="9"/>
    </row>
    <row r="197" spans="1:9" ht="16.5" customHeight="1" x14ac:dyDescent="0.2">
      <c r="A197" s="2"/>
      <c r="B197" s="2"/>
      <c r="C197" s="2"/>
      <c r="D197" s="2"/>
      <c r="E197" s="112"/>
      <c r="F197" s="2"/>
      <c r="G197" s="9"/>
      <c r="H197" s="9"/>
      <c r="I197" s="9"/>
    </row>
    <row r="198" spans="1:9" ht="16.5" customHeight="1" x14ac:dyDescent="0.2">
      <c r="A198" s="2"/>
      <c r="B198" s="2"/>
      <c r="C198" s="2"/>
      <c r="D198" s="2"/>
      <c r="E198" s="112"/>
      <c r="F198" s="2"/>
      <c r="G198" s="9"/>
      <c r="H198" s="9"/>
      <c r="I198" s="9"/>
    </row>
    <row r="199" spans="1:9" ht="16.5" customHeight="1" x14ac:dyDescent="0.2">
      <c r="A199" s="2"/>
      <c r="B199" s="2"/>
      <c r="C199" s="2"/>
      <c r="D199" s="2"/>
      <c r="E199" s="112"/>
      <c r="F199" s="2"/>
      <c r="G199" s="9"/>
      <c r="H199" s="9"/>
      <c r="I199" s="9"/>
    </row>
    <row r="200" spans="1:9" ht="16.5" customHeight="1" x14ac:dyDescent="0.2">
      <c r="A200" s="2"/>
      <c r="B200" s="2"/>
      <c r="C200" s="2"/>
      <c r="D200" s="2"/>
      <c r="E200" s="112"/>
      <c r="F200" s="2"/>
      <c r="G200" s="9"/>
      <c r="H200" s="9"/>
      <c r="I200" s="9"/>
    </row>
    <row r="201" spans="1:9" ht="16.5" customHeight="1" x14ac:dyDescent="0.2">
      <c r="A201" s="2"/>
      <c r="B201" s="2"/>
      <c r="C201" s="2"/>
      <c r="D201" s="2"/>
      <c r="E201" s="112"/>
      <c r="F201" s="2"/>
      <c r="G201" s="9"/>
      <c r="H201" s="9"/>
      <c r="I201" s="9"/>
    </row>
    <row r="202" spans="1:9" ht="16.5" customHeight="1" x14ac:dyDescent="0.2">
      <c r="A202" s="2"/>
      <c r="B202" s="2"/>
      <c r="C202" s="2"/>
      <c r="D202" s="2"/>
      <c r="E202" s="112"/>
      <c r="F202" s="2"/>
      <c r="G202" s="9"/>
      <c r="H202" s="9"/>
      <c r="I202" s="9"/>
    </row>
    <row r="203" spans="1:9" ht="16.5" customHeight="1" x14ac:dyDescent="0.2">
      <c r="A203" s="2"/>
      <c r="B203" s="2"/>
      <c r="C203" s="2"/>
      <c r="D203" s="2"/>
      <c r="E203" s="112"/>
      <c r="F203" s="2"/>
      <c r="G203" s="9"/>
      <c r="H203" s="9"/>
      <c r="I203" s="9"/>
    </row>
    <row r="204" spans="1:9" ht="16.5" customHeight="1" x14ac:dyDescent="0.2">
      <c r="A204" s="2"/>
      <c r="B204" s="2"/>
      <c r="C204" s="2"/>
      <c r="D204" s="2"/>
      <c r="E204" s="112"/>
      <c r="F204" s="2"/>
      <c r="G204" s="9"/>
      <c r="H204" s="9"/>
      <c r="I204" s="9"/>
    </row>
    <row r="205" spans="1:9" ht="16.5" customHeight="1" x14ac:dyDescent="0.2">
      <c r="A205" s="2"/>
      <c r="B205" s="2"/>
      <c r="C205" s="2"/>
      <c r="D205" s="2"/>
      <c r="E205" s="112"/>
      <c r="F205" s="2"/>
      <c r="G205" s="9"/>
      <c r="H205" s="9"/>
      <c r="I205" s="9"/>
    </row>
    <row r="206" spans="1:9" ht="16.5" customHeight="1" x14ac:dyDescent="0.2">
      <c r="A206" s="2"/>
      <c r="B206" s="2"/>
      <c r="C206" s="2"/>
      <c r="D206" s="2"/>
      <c r="E206" s="112"/>
      <c r="F206" s="2"/>
      <c r="G206" s="9"/>
      <c r="H206" s="9"/>
      <c r="I206" s="9"/>
    </row>
    <row r="207" spans="1:9" ht="16.5" customHeight="1" x14ac:dyDescent="0.2">
      <c r="A207" s="2"/>
      <c r="B207" s="2"/>
      <c r="C207" s="2"/>
      <c r="D207" s="2"/>
      <c r="E207" s="112"/>
      <c r="F207" s="2"/>
      <c r="G207" s="9"/>
      <c r="H207" s="9"/>
      <c r="I207" s="9"/>
    </row>
    <row r="208" spans="1:9" ht="16.5" customHeight="1" x14ac:dyDescent="0.2">
      <c r="A208" s="2"/>
      <c r="B208" s="2"/>
      <c r="C208" s="2"/>
      <c r="D208" s="2"/>
      <c r="E208" s="112"/>
      <c r="F208" s="2"/>
      <c r="G208" s="9"/>
      <c r="H208" s="9"/>
      <c r="I208" s="9"/>
    </row>
    <row r="209" spans="1:9" ht="16.5" customHeight="1" x14ac:dyDescent="0.2">
      <c r="A209" s="2"/>
      <c r="B209" s="2"/>
      <c r="C209" s="2"/>
      <c r="D209" s="2"/>
      <c r="E209" s="112"/>
      <c r="F209" s="2"/>
      <c r="G209" s="9"/>
      <c r="H209" s="9"/>
      <c r="I209" s="9"/>
    </row>
    <row r="210" spans="1:9" ht="16.5" customHeight="1" x14ac:dyDescent="0.2">
      <c r="A210" s="2"/>
      <c r="B210" s="2"/>
      <c r="C210" s="2"/>
      <c r="D210" s="2"/>
      <c r="E210" s="112"/>
      <c r="F210" s="2"/>
      <c r="G210" s="9"/>
      <c r="H210" s="9"/>
      <c r="I210" s="9"/>
    </row>
    <row r="211" spans="1:9" ht="16.5" customHeight="1" x14ac:dyDescent="0.2">
      <c r="A211" s="2"/>
      <c r="B211" s="2"/>
      <c r="C211" s="2"/>
      <c r="D211" s="2"/>
      <c r="E211" s="112"/>
      <c r="F211" s="2"/>
      <c r="G211" s="9"/>
      <c r="H211" s="9"/>
      <c r="I211" s="9"/>
    </row>
    <row r="212" spans="1:9" ht="16.5" customHeight="1" x14ac:dyDescent="0.2">
      <c r="A212" s="2"/>
      <c r="B212" s="2"/>
      <c r="C212" s="2"/>
      <c r="D212" s="2"/>
      <c r="E212" s="112"/>
      <c r="F212" s="2"/>
      <c r="G212" s="9"/>
      <c r="H212" s="9"/>
      <c r="I212" s="9"/>
    </row>
    <row r="213" spans="1:9" ht="16.5" customHeight="1" x14ac:dyDescent="0.2">
      <c r="A213" s="2"/>
      <c r="B213" s="2"/>
      <c r="C213" s="2"/>
      <c r="D213" s="2"/>
      <c r="E213" s="112"/>
      <c r="F213" s="2"/>
      <c r="G213" s="9"/>
      <c r="H213" s="9"/>
      <c r="I213" s="9"/>
    </row>
    <row r="214" spans="1:9" ht="16.5" customHeight="1" x14ac:dyDescent="0.2">
      <c r="A214" s="2"/>
      <c r="B214" s="2"/>
      <c r="C214" s="2"/>
      <c r="D214" s="2"/>
      <c r="E214" s="112"/>
      <c r="F214" s="2"/>
      <c r="G214" s="9"/>
      <c r="H214" s="9"/>
      <c r="I214" s="9"/>
    </row>
    <row r="215" spans="1:9" ht="16.5" customHeight="1" x14ac:dyDescent="0.2">
      <c r="A215" s="2"/>
      <c r="B215" s="2"/>
      <c r="C215" s="2"/>
      <c r="D215" s="2"/>
      <c r="E215" s="112"/>
      <c r="F215" s="2"/>
      <c r="G215" s="9"/>
      <c r="H215" s="9"/>
      <c r="I215" s="9"/>
    </row>
    <row r="216" spans="1:9" ht="16.5" customHeight="1" x14ac:dyDescent="0.2">
      <c r="A216" s="2"/>
      <c r="B216" s="2"/>
      <c r="C216" s="2"/>
      <c r="D216" s="2"/>
      <c r="E216" s="112"/>
      <c r="F216" s="2"/>
      <c r="G216" s="9"/>
      <c r="H216" s="9"/>
      <c r="I216" s="9"/>
    </row>
    <row r="217" spans="1:9" ht="16.5" customHeight="1" x14ac:dyDescent="0.2">
      <c r="A217" s="2"/>
      <c r="B217" s="2"/>
      <c r="C217" s="2"/>
      <c r="D217" s="2"/>
      <c r="E217" s="112"/>
      <c r="F217" s="2"/>
      <c r="G217" s="9"/>
      <c r="H217" s="9"/>
      <c r="I217" s="9"/>
    </row>
    <row r="218" spans="1:9" ht="16.5" customHeight="1" x14ac:dyDescent="0.2">
      <c r="A218" s="2"/>
      <c r="B218" s="2"/>
      <c r="C218" s="2"/>
      <c r="D218" s="2"/>
      <c r="E218" s="112"/>
      <c r="F218" s="2"/>
      <c r="G218" s="9"/>
      <c r="H218" s="9"/>
      <c r="I218" s="9"/>
    </row>
    <row r="219" spans="1:9" ht="16.5" customHeight="1" x14ac:dyDescent="0.2">
      <c r="A219" s="2"/>
      <c r="B219" s="2"/>
      <c r="C219" s="2"/>
      <c r="D219" s="2"/>
      <c r="E219" s="112"/>
      <c r="F219" s="2"/>
      <c r="G219" s="9"/>
      <c r="H219" s="9"/>
      <c r="I219" s="9"/>
    </row>
    <row r="220" spans="1:9" ht="16.5" customHeight="1" x14ac:dyDescent="0.2">
      <c r="A220" s="2"/>
      <c r="B220" s="2"/>
      <c r="C220" s="2"/>
      <c r="D220" s="2"/>
      <c r="E220" s="112"/>
      <c r="F220" s="2"/>
      <c r="G220" s="9"/>
      <c r="H220" s="9"/>
      <c r="I220" s="9"/>
    </row>
    <row r="221" spans="1:9" ht="16.5" customHeight="1" x14ac:dyDescent="0.2">
      <c r="A221" s="2"/>
      <c r="B221" s="2"/>
      <c r="C221" s="2"/>
      <c r="D221" s="2"/>
      <c r="E221" s="112"/>
      <c r="F221" s="2"/>
      <c r="G221" s="9"/>
      <c r="H221" s="9"/>
      <c r="I221" s="9"/>
    </row>
    <row r="222" spans="1:9" ht="16.5" customHeight="1" x14ac:dyDescent="0.2">
      <c r="A222" s="2"/>
      <c r="B222" s="2"/>
      <c r="C222" s="2"/>
      <c r="D222" s="2"/>
      <c r="E222" s="112"/>
      <c r="F222" s="2"/>
      <c r="G222" s="9"/>
      <c r="H222" s="9"/>
      <c r="I222" s="9"/>
    </row>
    <row r="223" spans="1:9" ht="16.5" customHeight="1" x14ac:dyDescent="0.2">
      <c r="A223" s="2"/>
      <c r="B223" s="2"/>
      <c r="C223" s="2"/>
      <c r="D223" s="2"/>
      <c r="E223" s="112"/>
      <c r="F223" s="2"/>
      <c r="G223" s="9"/>
      <c r="H223" s="9"/>
      <c r="I223" s="9"/>
    </row>
    <row r="224" spans="1:9" ht="16.5" customHeight="1" x14ac:dyDescent="0.2">
      <c r="A224" s="2"/>
      <c r="B224" s="2"/>
      <c r="C224" s="2"/>
      <c r="D224" s="2"/>
      <c r="E224" s="112"/>
      <c r="F224" s="2"/>
      <c r="G224" s="9"/>
      <c r="H224" s="9"/>
      <c r="I224" s="9"/>
    </row>
    <row r="225" spans="1:9" ht="16.5" customHeight="1" x14ac:dyDescent="0.2">
      <c r="A225" s="2"/>
      <c r="B225" s="2"/>
      <c r="C225" s="2"/>
      <c r="D225" s="2"/>
      <c r="E225" s="112"/>
      <c r="F225" s="2"/>
      <c r="G225" s="9"/>
      <c r="H225" s="9"/>
      <c r="I225" s="9"/>
    </row>
    <row r="226" spans="1:9" ht="16.5" customHeight="1" x14ac:dyDescent="0.2">
      <c r="A226" s="2"/>
      <c r="B226" s="2"/>
      <c r="C226" s="2"/>
      <c r="D226" s="2"/>
      <c r="E226" s="112"/>
      <c r="F226" s="2"/>
      <c r="G226" s="9"/>
      <c r="H226" s="9"/>
      <c r="I226" s="9"/>
    </row>
    <row r="227" spans="1:9" ht="16.5" customHeight="1" x14ac:dyDescent="0.2">
      <c r="A227" s="2"/>
      <c r="B227" s="2"/>
      <c r="C227" s="2"/>
      <c r="D227" s="2"/>
      <c r="E227" s="112"/>
      <c r="F227" s="2"/>
      <c r="G227" s="9"/>
      <c r="H227" s="9"/>
      <c r="I227" s="9"/>
    </row>
    <row r="228" spans="1:9" ht="16.5" customHeight="1" x14ac:dyDescent="0.2">
      <c r="A228" s="2"/>
      <c r="B228" s="2"/>
      <c r="C228" s="2"/>
      <c r="D228" s="2"/>
      <c r="E228" s="112"/>
      <c r="F228" s="2"/>
      <c r="G228" s="9"/>
      <c r="H228" s="9"/>
      <c r="I228" s="9"/>
    </row>
    <row r="229" spans="1:9" ht="16.5" customHeight="1" x14ac:dyDescent="0.2">
      <c r="A229" s="2"/>
      <c r="B229" s="2"/>
      <c r="C229" s="2"/>
      <c r="D229" s="2"/>
      <c r="E229" s="112"/>
      <c r="F229" s="2"/>
      <c r="G229" s="9"/>
      <c r="H229" s="9"/>
      <c r="I229" s="9"/>
    </row>
    <row r="230" spans="1:9" ht="16.5" customHeight="1" x14ac:dyDescent="0.2">
      <c r="A230" s="2"/>
      <c r="B230" s="2"/>
      <c r="C230" s="2"/>
      <c r="D230" s="2"/>
      <c r="E230" s="112"/>
      <c r="F230" s="2"/>
      <c r="G230" s="9"/>
      <c r="H230" s="9"/>
      <c r="I230" s="9"/>
    </row>
    <row r="231" spans="1:9" ht="16.5" customHeight="1" x14ac:dyDescent="0.2">
      <c r="A231" s="2"/>
      <c r="B231" s="2"/>
      <c r="C231" s="2"/>
      <c r="D231" s="2"/>
      <c r="E231" s="112"/>
      <c r="F231" s="2"/>
      <c r="G231" s="9"/>
      <c r="H231" s="9"/>
      <c r="I231" s="9"/>
    </row>
    <row r="232" spans="1:9" ht="16.5" customHeight="1" x14ac:dyDescent="0.2">
      <c r="A232" s="2"/>
      <c r="B232" s="2"/>
      <c r="C232" s="2"/>
      <c r="D232" s="2"/>
      <c r="E232" s="112"/>
      <c r="F232" s="2"/>
      <c r="G232" s="9"/>
      <c r="H232" s="9"/>
      <c r="I232" s="9"/>
    </row>
    <row r="233" spans="1:9" ht="16.5" customHeight="1" x14ac:dyDescent="0.2">
      <c r="A233" s="2"/>
      <c r="B233" s="2"/>
      <c r="C233" s="2"/>
      <c r="D233" s="2"/>
      <c r="E233" s="112"/>
      <c r="F233" s="2"/>
      <c r="G233" s="9"/>
      <c r="H233" s="9"/>
      <c r="I233" s="9"/>
    </row>
    <row r="234" spans="1:9" ht="16.5" customHeight="1" x14ac:dyDescent="0.2">
      <c r="A234" s="2"/>
      <c r="B234" s="2"/>
      <c r="C234" s="2"/>
      <c r="D234" s="2"/>
      <c r="E234" s="112"/>
      <c r="F234" s="2"/>
      <c r="G234" s="9"/>
      <c r="H234" s="9"/>
      <c r="I234" s="9"/>
    </row>
    <row r="235" spans="1:9" ht="16.5" customHeight="1" x14ac:dyDescent="0.2">
      <c r="A235" s="2"/>
      <c r="B235" s="2"/>
      <c r="C235" s="2"/>
      <c r="D235" s="2"/>
      <c r="E235" s="112"/>
      <c r="F235" s="2"/>
      <c r="G235" s="9"/>
      <c r="H235" s="9"/>
      <c r="I235" s="9"/>
    </row>
    <row r="236" spans="1:9" ht="16.5" customHeight="1" x14ac:dyDescent="0.2">
      <c r="A236" s="2"/>
      <c r="B236" s="2"/>
      <c r="C236" s="2"/>
      <c r="D236" s="2"/>
      <c r="E236" s="112"/>
      <c r="F236" s="2"/>
      <c r="G236" s="9"/>
      <c r="H236" s="9"/>
      <c r="I236" s="9"/>
    </row>
    <row r="237" spans="1:9" ht="16.5" customHeight="1" x14ac:dyDescent="0.2">
      <c r="A237" s="2"/>
      <c r="B237" s="2"/>
      <c r="C237" s="2"/>
      <c r="D237" s="2"/>
      <c r="E237" s="112"/>
      <c r="F237" s="2"/>
      <c r="G237" s="9"/>
      <c r="H237" s="9"/>
      <c r="I237" s="9"/>
    </row>
    <row r="238" spans="1:9" ht="16.5" customHeight="1" x14ac:dyDescent="0.2">
      <c r="A238" s="2"/>
      <c r="B238" s="2"/>
      <c r="C238" s="2"/>
      <c r="D238" s="2"/>
      <c r="E238" s="112"/>
      <c r="F238" s="2"/>
      <c r="G238" s="9"/>
      <c r="H238" s="9"/>
      <c r="I238" s="9"/>
    </row>
    <row r="239" spans="1:9" ht="16.5" customHeight="1" x14ac:dyDescent="0.2">
      <c r="A239" s="2"/>
      <c r="B239" s="2"/>
      <c r="C239" s="2"/>
      <c r="D239" s="2"/>
      <c r="E239" s="112"/>
      <c r="F239" s="2"/>
      <c r="G239" s="9"/>
      <c r="H239" s="9"/>
      <c r="I239" s="9"/>
    </row>
    <row r="240" spans="1:9" ht="16.5" customHeight="1" x14ac:dyDescent="0.2">
      <c r="A240" s="2"/>
      <c r="B240" s="2"/>
      <c r="C240" s="2"/>
      <c r="D240" s="2"/>
      <c r="E240" s="112"/>
      <c r="F240" s="2"/>
      <c r="G240" s="9"/>
      <c r="H240" s="9"/>
      <c r="I240" s="9"/>
    </row>
    <row r="241" spans="1:9" ht="16.5" customHeight="1" x14ac:dyDescent="0.2">
      <c r="A241" s="2"/>
      <c r="B241" s="2"/>
      <c r="C241" s="2"/>
      <c r="D241" s="2"/>
      <c r="E241" s="112"/>
      <c r="F241" s="2"/>
      <c r="G241" s="9"/>
      <c r="H241" s="9"/>
      <c r="I241" s="9"/>
    </row>
    <row r="242" spans="1:9" ht="16.5" customHeight="1" x14ac:dyDescent="0.2">
      <c r="A242" s="2"/>
      <c r="B242" s="2"/>
      <c r="C242" s="2"/>
      <c r="D242" s="2"/>
      <c r="E242" s="112"/>
      <c r="F242" s="2"/>
      <c r="G242" s="9"/>
      <c r="H242" s="9"/>
      <c r="I242" s="9"/>
    </row>
    <row r="243" spans="1:9" ht="16.5" customHeight="1" x14ac:dyDescent="0.2">
      <c r="A243" s="2"/>
      <c r="B243" s="2"/>
      <c r="C243" s="2"/>
      <c r="D243" s="2"/>
      <c r="E243" s="112"/>
      <c r="F243" s="2"/>
      <c r="G243" s="9"/>
      <c r="H243" s="9"/>
      <c r="I243" s="9"/>
    </row>
    <row r="244" spans="1:9" ht="16.5" customHeight="1" x14ac:dyDescent="0.2">
      <c r="A244" s="2"/>
      <c r="B244" s="2"/>
      <c r="C244" s="2"/>
      <c r="D244" s="2"/>
      <c r="E244" s="112"/>
      <c r="F244" s="2"/>
      <c r="G244" s="9"/>
      <c r="H244" s="9"/>
      <c r="I244" s="9"/>
    </row>
    <row r="245" spans="1:9" ht="16.5" customHeight="1" x14ac:dyDescent="0.2">
      <c r="A245" s="2"/>
      <c r="B245" s="2"/>
      <c r="C245" s="2"/>
      <c r="D245" s="2"/>
      <c r="E245" s="112"/>
      <c r="F245" s="2"/>
      <c r="G245" s="9"/>
      <c r="H245" s="9"/>
      <c r="I245" s="9"/>
    </row>
    <row r="246" spans="1:9" ht="16.5" customHeight="1" x14ac:dyDescent="0.2">
      <c r="A246" s="2"/>
      <c r="B246" s="2"/>
      <c r="C246" s="2"/>
      <c r="D246" s="2"/>
      <c r="E246" s="112"/>
      <c r="F246" s="2"/>
      <c r="G246" s="9"/>
      <c r="H246" s="9"/>
      <c r="I246" s="9"/>
    </row>
    <row r="247" spans="1:9" ht="16.5" customHeight="1" x14ac:dyDescent="0.2">
      <c r="A247" s="2"/>
      <c r="B247" s="2"/>
      <c r="C247" s="2"/>
      <c r="D247" s="2"/>
      <c r="E247" s="112"/>
      <c r="F247" s="2"/>
      <c r="G247" s="9"/>
      <c r="H247" s="9"/>
      <c r="I247" s="9"/>
    </row>
    <row r="248" spans="1:9" ht="16.5" customHeight="1" x14ac:dyDescent="0.2">
      <c r="A248" s="2"/>
      <c r="B248" s="2"/>
      <c r="C248" s="2"/>
      <c r="D248" s="2"/>
      <c r="E248" s="112"/>
      <c r="F248" s="2"/>
      <c r="G248" s="9"/>
      <c r="H248" s="9"/>
      <c r="I248" s="9"/>
    </row>
    <row r="249" spans="1:9" ht="16.5" customHeight="1" x14ac:dyDescent="0.2">
      <c r="A249" s="2"/>
      <c r="B249" s="2"/>
      <c r="C249" s="2"/>
      <c r="D249" s="2"/>
      <c r="E249" s="112"/>
      <c r="F249" s="2"/>
      <c r="G249" s="9"/>
      <c r="H249" s="9"/>
      <c r="I249" s="9"/>
    </row>
    <row r="250" spans="1:9" ht="16.5" customHeight="1" x14ac:dyDescent="0.2">
      <c r="A250" s="2"/>
      <c r="B250" s="2"/>
      <c r="C250" s="2"/>
      <c r="D250" s="2"/>
      <c r="E250" s="112"/>
      <c r="F250" s="2"/>
      <c r="G250" s="9"/>
      <c r="H250" s="9"/>
      <c r="I250" s="9"/>
    </row>
    <row r="251" spans="1:9" ht="16.5" customHeight="1" x14ac:dyDescent="0.2">
      <c r="A251" s="2"/>
      <c r="B251" s="2"/>
      <c r="C251" s="2"/>
      <c r="D251" s="2"/>
      <c r="E251" s="112"/>
      <c r="F251" s="2"/>
      <c r="G251" s="9"/>
      <c r="H251" s="9"/>
      <c r="I251" s="9"/>
    </row>
    <row r="252" spans="1:9" ht="16.5" customHeight="1" x14ac:dyDescent="0.2">
      <c r="A252" s="2"/>
      <c r="B252" s="2"/>
      <c r="C252" s="2"/>
      <c r="D252" s="2"/>
      <c r="E252" s="112"/>
      <c r="F252" s="2"/>
      <c r="G252" s="9"/>
      <c r="H252" s="9"/>
      <c r="I252" s="9"/>
    </row>
    <row r="253" spans="1:9" ht="16.5" customHeight="1" x14ac:dyDescent="0.2">
      <c r="A253" s="2"/>
      <c r="B253" s="2"/>
      <c r="C253" s="2"/>
      <c r="D253" s="2"/>
      <c r="E253" s="112"/>
      <c r="F253" s="2"/>
      <c r="G253" s="9"/>
      <c r="H253" s="9"/>
      <c r="I253" s="9"/>
    </row>
    <row r="254" spans="1:9" ht="16.5" customHeight="1" x14ac:dyDescent="0.2">
      <c r="A254" s="2"/>
      <c r="B254" s="2"/>
      <c r="C254" s="2"/>
      <c r="D254" s="2"/>
      <c r="E254" s="112"/>
      <c r="F254" s="2"/>
      <c r="G254" s="9"/>
      <c r="H254" s="9"/>
      <c r="I254" s="9"/>
    </row>
    <row r="255" spans="1:9" ht="16.5" customHeight="1" x14ac:dyDescent="0.2">
      <c r="A255" s="2"/>
      <c r="B255" s="2"/>
      <c r="C255" s="2"/>
      <c r="D255" s="2"/>
      <c r="E255" s="112"/>
      <c r="F255" s="2"/>
      <c r="G255" s="9"/>
      <c r="H255" s="9"/>
      <c r="I255" s="9"/>
    </row>
    <row r="256" spans="1:9" ht="16.5" customHeight="1" x14ac:dyDescent="0.2">
      <c r="A256" s="2"/>
      <c r="B256" s="2"/>
      <c r="C256" s="2"/>
      <c r="D256" s="2"/>
      <c r="E256" s="112"/>
      <c r="F256" s="2"/>
      <c r="G256" s="9"/>
      <c r="H256" s="9"/>
      <c r="I256" s="9"/>
    </row>
    <row r="257" spans="1:9" ht="16.5" customHeight="1" x14ac:dyDescent="0.2">
      <c r="A257" s="2"/>
      <c r="B257" s="2"/>
      <c r="C257" s="2"/>
      <c r="D257" s="2"/>
      <c r="E257" s="112"/>
      <c r="F257" s="2"/>
      <c r="G257" s="9"/>
      <c r="H257" s="9"/>
      <c r="I257" s="9"/>
    </row>
    <row r="258" spans="1:9" ht="16.5" customHeight="1" x14ac:dyDescent="0.2">
      <c r="A258" s="2"/>
      <c r="B258" s="2"/>
      <c r="C258" s="2"/>
      <c r="D258" s="2"/>
      <c r="E258" s="112"/>
      <c r="F258" s="2"/>
      <c r="G258" s="9"/>
      <c r="H258" s="9"/>
      <c r="I258" s="9"/>
    </row>
    <row r="259" spans="1:9" ht="16.5" customHeight="1" x14ac:dyDescent="0.2">
      <c r="A259" s="2"/>
      <c r="B259" s="2"/>
      <c r="C259" s="2"/>
      <c r="D259" s="2"/>
      <c r="E259" s="112"/>
      <c r="F259" s="2"/>
      <c r="G259" s="9"/>
      <c r="H259" s="9"/>
      <c r="I259" s="9"/>
    </row>
    <row r="260" spans="1:9" ht="16.5" customHeight="1" x14ac:dyDescent="0.2">
      <c r="A260" s="2"/>
      <c r="B260" s="2"/>
      <c r="C260" s="2"/>
      <c r="D260" s="2"/>
      <c r="E260" s="112"/>
      <c r="F260" s="2"/>
      <c r="G260" s="9"/>
      <c r="H260" s="9"/>
      <c r="I260" s="9"/>
    </row>
    <row r="261" spans="1:9" ht="16.5" customHeight="1" x14ac:dyDescent="0.2">
      <c r="A261" s="2"/>
      <c r="B261" s="2"/>
      <c r="C261" s="2"/>
      <c r="D261" s="2"/>
      <c r="E261" s="112"/>
      <c r="F261" s="2"/>
      <c r="G261" s="9"/>
      <c r="H261" s="9"/>
      <c r="I261" s="9"/>
    </row>
    <row r="262" spans="1:9" ht="16.5" customHeight="1" x14ac:dyDescent="0.2">
      <c r="A262" s="2"/>
      <c r="B262" s="2"/>
      <c r="C262" s="2"/>
      <c r="D262" s="2"/>
      <c r="E262" s="112"/>
      <c r="F262" s="2"/>
      <c r="G262" s="9"/>
      <c r="H262" s="9"/>
      <c r="I262" s="9"/>
    </row>
    <row r="263" spans="1:9" ht="16.5" customHeight="1" x14ac:dyDescent="0.2">
      <c r="A263" s="2"/>
      <c r="B263" s="2"/>
      <c r="C263" s="2"/>
      <c r="D263" s="2"/>
      <c r="E263" s="112"/>
      <c r="F263" s="2"/>
      <c r="G263" s="9"/>
      <c r="H263" s="9"/>
      <c r="I263" s="9"/>
    </row>
    <row r="264" spans="1:9" ht="16.5" customHeight="1" x14ac:dyDescent="0.2">
      <c r="A264" s="2"/>
      <c r="B264" s="2"/>
      <c r="C264" s="2"/>
      <c r="D264" s="2"/>
      <c r="E264" s="112"/>
      <c r="F264" s="2"/>
      <c r="G264" s="9"/>
      <c r="H264" s="9"/>
      <c r="I264" s="9"/>
    </row>
    <row r="265" spans="1:9" ht="16.5" customHeight="1" x14ac:dyDescent="0.2">
      <c r="A265" s="2"/>
      <c r="B265" s="2"/>
      <c r="C265" s="2"/>
      <c r="D265" s="2"/>
      <c r="E265" s="112"/>
      <c r="F265" s="2"/>
      <c r="G265" s="9"/>
      <c r="H265" s="9"/>
      <c r="I265" s="9"/>
    </row>
    <row r="266" spans="1:9" ht="16.5" customHeight="1" x14ac:dyDescent="0.2">
      <c r="A266" s="2"/>
      <c r="B266" s="2"/>
      <c r="C266" s="2"/>
      <c r="D266" s="2"/>
      <c r="E266" s="112"/>
      <c r="F266" s="2"/>
      <c r="G266" s="9"/>
      <c r="H266" s="9"/>
      <c r="I266" s="9"/>
    </row>
    <row r="267" spans="1:9" ht="16.5" customHeight="1" x14ac:dyDescent="0.2">
      <c r="A267" s="2"/>
      <c r="B267" s="2"/>
      <c r="C267" s="2"/>
      <c r="D267" s="2"/>
      <c r="E267" s="112"/>
      <c r="F267" s="2"/>
      <c r="G267" s="9"/>
      <c r="H267" s="9"/>
      <c r="I267" s="9"/>
    </row>
    <row r="268" spans="1:9" ht="16.5" customHeight="1" x14ac:dyDescent="0.2">
      <c r="A268" s="2"/>
      <c r="B268" s="2"/>
      <c r="C268" s="2"/>
      <c r="D268" s="2"/>
      <c r="E268" s="112"/>
      <c r="F268" s="2"/>
      <c r="G268" s="9"/>
      <c r="H268" s="9"/>
      <c r="I268" s="9"/>
    </row>
    <row r="269" spans="1:9" ht="16.5" customHeight="1" x14ac:dyDescent="0.2">
      <c r="A269" s="2"/>
      <c r="B269" s="2"/>
      <c r="C269" s="2"/>
      <c r="D269" s="2"/>
      <c r="E269" s="112"/>
      <c r="F269" s="2"/>
      <c r="G269" s="9"/>
      <c r="H269" s="9"/>
      <c r="I269" s="9"/>
    </row>
    <row r="270" spans="1:9" ht="16.5" customHeight="1" x14ac:dyDescent="0.2">
      <c r="A270" s="2"/>
      <c r="B270" s="2"/>
      <c r="C270" s="2"/>
      <c r="D270" s="2"/>
      <c r="E270" s="112"/>
      <c r="F270" s="2"/>
      <c r="G270" s="9"/>
      <c r="H270" s="9"/>
      <c r="I270" s="9"/>
    </row>
    <row r="271" spans="1:9" ht="16.5" customHeight="1" x14ac:dyDescent="0.2">
      <c r="A271" s="2"/>
      <c r="B271" s="2"/>
      <c r="C271" s="2"/>
      <c r="D271" s="2"/>
      <c r="E271" s="112"/>
      <c r="F271" s="2"/>
      <c r="G271" s="9"/>
      <c r="H271" s="9"/>
      <c r="I271" s="9"/>
    </row>
    <row r="272" spans="1:9" ht="16.5" customHeight="1" x14ac:dyDescent="0.2">
      <c r="A272" s="2"/>
      <c r="B272" s="2"/>
      <c r="C272" s="2"/>
      <c r="D272" s="2"/>
      <c r="E272" s="112"/>
      <c r="F272" s="2"/>
      <c r="G272" s="9"/>
      <c r="H272" s="9"/>
      <c r="I272" s="9"/>
    </row>
    <row r="273" spans="1:9" ht="16.5" customHeight="1" x14ac:dyDescent="0.2">
      <c r="A273" s="2"/>
      <c r="B273" s="2"/>
      <c r="C273" s="2"/>
      <c r="D273" s="2"/>
      <c r="E273" s="112"/>
      <c r="F273" s="2"/>
      <c r="G273" s="9"/>
      <c r="H273" s="9"/>
      <c r="I273" s="9"/>
    </row>
    <row r="274" spans="1:9" ht="16.5" customHeight="1" x14ac:dyDescent="0.2">
      <c r="A274" s="2"/>
      <c r="B274" s="2"/>
      <c r="C274" s="2"/>
      <c r="D274" s="2"/>
      <c r="E274" s="112"/>
      <c r="F274" s="2"/>
      <c r="G274" s="9"/>
      <c r="H274" s="9"/>
      <c r="I274" s="9"/>
    </row>
    <row r="275" spans="1:9" ht="16.5" customHeight="1" x14ac:dyDescent="0.2">
      <c r="A275" s="2"/>
      <c r="B275" s="2"/>
      <c r="C275" s="2"/>
      <c r="D275" s="2"/>
      <c r="E275" s="112"/>
      <c r="F275" s="2"/>
      <c r="G275" s="9"/>
      <c r="H275" s="9"/>
      <c r="I275" s="9"/>
    </row>
    <row r="276" spans="1:9" ht="16.5" customHeight="1" x14ac:dyDescent="0.2">
      <c r="A276" s="2"/>
      <c r="B276" s="2"/>
      <c r="C276" s="2"/>
      <c r="D276" s="2"/>
      <c r="E276" s="112"/>
      <c r="F276" s="2"/>
      <c r="G276" s="9"/>
      <c r="H276" s="9"/>
      <c r="I276" s="9"/>
    </row>
    <row r="277" spans="1:9" ht="16.5" customHeight="1" x14ac:dyDescent="0.2">
      <c r="A277" s="2"/>
      <c r="B277" s="2"/>
      <c r="C277" s="2"/>
      <c r="D277" s="2"/>
      <c r="E277" s="112"/>
      <c r="F277" s="2"/>
      <c r="G277" s="9"/>
      <c r="H277" s="9"/>
      <c r="I277" s="9"/>
    </row>
    <row r="278" spans="1:9" ht="16.5" customHeight="1" x14ac:dyDescent="0.2">
      <c r="A278" s="2"/>
      <c r="B278" s="2"/>
      <c r="C278" s="2"/>
      <c r="D278" s="2"/>
      <c r="E278" s="112"/>
      <c r="F278" s="2"/>
      <c r="G278" s="9"/>
      <c r="H278" s="9"/>
      <c r="I278" s="9"/>
    </row>
    <row r="279" spans="1:9" ht="16.5" customHeight="1" x14ac:dyDescent="0.2">
      <c r="A279" s="2"/>
      <c r="B279" s="2"/>
      <c r="C279" s="2"/>
      <c r="D279" s="2"/>
      <c r="E279" s="112"/>
      <c r="F279" s="2"/>
      <c r="G279" s="9"/>
      <c r="H279" s="9"/>
      <c r="I279" s="9"/>
    </row>
    <row r="280" spans="1:9" ht="16.5" customHeight="1" x14ac:dyDescent="0.2">
      <c r="A280" s="2"/>
      <c r="B280" s="2"/>
      <c r="C280" s="2"/>
      <c r="D280" s="2"/>
      <c r="E280" s="112"/>
      <c r="F280" s="2"/>
      <c r="G280" s="9"/>
      <c r="H280" s="9"/>
      <c r="I280" s="9"/>
    </row>
    <row r="281" spans="1:9" ht="16.5" customHeight="1" x14ac:dyDescent="0.2">
      <c r="A281" s="2"/>
      <c r="B281" s="2"/>
      <c r="C281" s="2"/>
      <c r="D281" s="2"/>
      <c r="E281" s="112"/>
      <c r="F281" s="2"/>
      <c r="G281" s="9"/>
      <c r="H281" s="9"/>
      <c r="I281" s="9"/>
    </row>
    <row r="282" spans="1:9" ht="16.5" customHeight="1" x14ac:dyDescent="0.2">
      <c r="A282" s="2"/>
      <c r="B282" s="2"/>
      <c r="C282" s="2"/>
      <c r="D282" s="2"/>
      <c r="E282" s="112"/>
      <c r="F282" s="2"/>
      <c r="G282" s="9"/>
      <c r="H282" s="9"/>
      <c r="I282" s="9"/>
    </row>
    <row r="283" spans="1:9" ht="16.5" customHeight="1" x14ac:dyDescent="0.2">
      <c r="A283" s="2"/>
      <c r="B283" s="2"/>
      <c r="C283" s="2"/>
      <c r="D283" s="2"/>
      <c r="E283" s="112"/>
      <c r="F283" s="2"/>
      <c r="G283" s="9"/>
      <c r="H283" s="9"/>
      <c r="I283" s="9"/>
    </row>
    <row r="284" spans="1:9" ht="16.5" customHeight="1" x14ac:dyDescent="0.2">
      <c r="A284" s="2"/>
      <c r="B284" s="2"/>
      <c r="C284" s="2"/>
      <c r="D284" s="2"/>
      <c r="E284" s="112"/>
      <c r="F284" s="2"/>
      <c r="G284" s="9"/>
      <c r="H284" s="9"/>
      <c r="I284" s="9"/>
    </row>
    <row r="285" spans="1:9" ht="16.5" customHeight="1" x14ac:dyDescent="0.2">
      <c r="A285" s="2"/>
      <c r="B285" s="2"/>
      <c r="C285" s="2"/>
      <c r="D285" s="2"/>
      <c r="E285" s="112"/>
      <c r="F285" s="2"/>
      <c r="G285" s="9"/>
      <c r="H285" s="9"/>
      <c r="I285" s="9"/>
    </row>
    <row r="286" spans="1:9" ht="16.5" customHeight="1" x14ac:dyDescent="0.2">
      <c r="A286" s="2"/>
      <c r="B286" s="2"/>
      <c r="C286" s="2"/>
      <c r="D286" s="2"/>
      <c r="E286" s="112"/>
      <c r="F286" s="2"/>
      <c r="G286" s="9"/>
      <c r="H286" s="9"/>
      <c r="I286" s="9"/>
    </row>
    <row r="287" spans="1:9" ht="16.5" customHeight="1" x14ac:dyDescent="0.2">
      <c r="A287" s="2"/>
      <c r="B287" s="2"/>
      <c r="C287" s="2"/>
      <c r="D287" s="2"/>
      <c r="E287" s="112"/>
      <c r="F287" s="2"/>
      <c r="G287" s="9"/>
      <c r="H287" s="9"/>
      <c r="I287" s="9"/>
    </row>
    <row r="288" spans="1:9" ht="16.5" customHeight="1" x14ac:dyDescent="0.2">
      <c r="A288" s="2"/>
      <c r="B288" s="2"/>
      <c r="C288" s="2"/>
      <c r="D288" s="2"/>
      <c r="E288" s="112"/>
      <c r="F288" s="2"/>
      <c r="G288" s="9"/>
      <c r="H288" s="9"/>
      <c r="I288" s="9"/>
    </row>
    <row r="289" spans="1:9" ht="16.5" customHeight="1" x14ac:dyDescent="0.2">
      <c r="A289" s="2"/>
      <c r="B289" s="2"/>
      <c r="C289" s="2"/>
      <c r="D289" s="2"/>
      <c r="E289" s="112"/>
      <c r="F289" s="2"/>
      <c r="G289" s="9"/>
      <c r="H289" s="9"/>
      <c r="I289" s="9"/>
    </row>
    <row r="290" spans="1:9" ht="16.5" customHeight="1" x14ac:dyDescent="0.2">
      <c r="A290" s="2"/>
      <c r="B290" s="2"/>
      <c r="C290" s="2"/>
      <c r="D290" s="2"/>
      <c r="E290" s="112"/>
      <c r="F290" s="2"/>
      <c r="G290" s="9"/>
      <c r="H290" s="9"/>
      <c r="I290" s="9"/>
    </row>
    <row r="291" spans="1:9" ht="16.5" customHeight="1" x14ac:dyDescent="0.2">
      <c r="A291" s="2"/>
      <c r="B291" s="2"/>
      <c r="C291" s="2"/>
      <c r="D291" s="2"/>
      <c r="E291" s="112"/>
      <c r="F291" s="2"/>
      <c r="G291" s="9"/>
      <c r="H291" s="9"/>
      <c r="I291" s="9"/>
    </row>
    <row r="292" spans="1:9" ht="16.5" customHeight="1" x14ac:dyDescent="0.2">
      <c r="A292" s="2"/>
      <c r="B292" s="2"/>
      <c r="C292" s="2"/>
      <c r="D292" s="2"/>
      <c r="E292" s="112"/>
      <c r="F292" s="2"/>
      <c r="G292" s="9"/>
      <c r="H292" s="9"/>
      <c r="I292" s="9"/>
    </row>
    <row r="293" spans="1:9" ht="16.5" customHeight="1" x14ac:dyDescent="0.2">
      <c r="A293" s="2"/>
      <c r="B293" s="2"/>
      <c r="C293" s="2"/>
      <c r="D293" s="2"/>
      <c r="E293" s="112"/>
      <c r="F293" s="2"/>
      <c r="G293" s="9"/>
      <c r="H293" s="9"/>
      <c r="I293" s="9"/>
    </row>
    <row r="294" spans="1:9" ht="16.5" customHeight="1" x14ac:dyDescent="0.2">
      <c r="A294" s="2"/>
      <c r="B294" s="2"/>
      <c r="C294" s="2"/>
      <c r="D294" s="2"/>
      <c r="E294" s="112"/>
      <c r="F294" s="2"/>
      <c r="G294" s="9"/>
      <c r="H294" s="9"/>
      <c r="I294" s="9"/>
    </row>
    <row r="295" spans="1:9" ht="16.5" customHeight="1" x14ac:dyDescent="0.2">
      <c r="A295" s="2"/>
      <c r="B295" s="2"/>
      <c r="C295" s="2"/>
      <c r="D295" s="2"/>
      <c r="E295" s="112"/>
      <c r="F295" s="2"/>
      <c r="G295" s="9"/>
      <c r="H295" s="9"/>
      <c r="I295" s="9"/>
    </row>
    <row r="296" spans="1:9" ht="16.5" customHeight="1" x14ac:dyDescent="0.2">
      <c r="A296" s="2"/>
      <c r="B296" s="2"/>
      <c r="C296" s="2"/>
      <c r="D296" s="2"/>
      <c r="E296" s="112"/>
      <c r="F296" s="2"/>
      <c r="G296" s="9"/>
      <c r="H296" s="9"/>
      <c r="I296" s="9"/>
    </row>
    <row r="297" spans="1:9" ht="16.5" customHeight="1" x14ac:dyDescent="0.2">
      <c r="A297" s="2"/>
      <c r="B297" s="2"/>
      <c r="C297" s="2"/>
      <c r="D297" s="2"/>
      <c r="E297" s="112"/>
      <c r="F297" s="2"/>
      <c r="G297" s="9"/>
      <c r="H297" s="9"/>
      <c r="I297" s="9"/>
    </row>
    <row r="298" spans="1:9" ht="16.5" customHeight="1" x14ac:dyDescent="0.2">
      <c r="A298" s="2"/>
      <c r="B298" s="2"/>
      <c r="C298" s="2"/>
      <c r="D298" s="2"/>
      <c r="E298" s="112"/>
      <c r="F298" s="2"/>
      <c r="G298" s="9"/>
      <c r="H298" s="9"/>
      <c r="I298" s="9"/>
    </row>
    <row r="299" spans="1:9" ht="16.5" customHeight="1" x14ac:dyDescent="0.2">
      <c r="A299" s="2"/>
      <c r="B299" s="2"/>
      <c r="C299" s="2"/>
      <c r="D299" s="2"/>
      <c r="E299" s="112"/>
      <c r="F299" s="2"/>
      <c r="G299" s="9"/>
      <c r="H299" s="9"/>
      <c r="I299" s="9"/>
    </row>
    <row r="300" spans="1:9" ht="16.5" customHeight="1" x14ac:dyDescent="0.2">
      <c r="A300" s="2"/>
      <c r="B300" s="2"/>
      <c r="C300" s="2"/>
      <c r="D300" s="2"/>
      <c r="E300" s="112"/>
      <c r="F300" s="2"/>
      <c r="G300" s="9"/>
      <c r="H300" s="9"/>
      <c r="I300" s="9"/>
    </row>
    <row r="301" spans="1:9" ht="16.5" customHeight="1" x14ac:dyDescent="0.2">
      <c r="A301" s="2"/>
      <c r="B301" s="2"/>
      <c r="C301" s="2"/>
      <c r="D301" s="2"/>
      <c r="E301" s="112"/>
      <c r="F301" s="2"/>
      <c r="G301" s="9"/>
      <c r="H301" s="9"/>
      <c r="I301" s="9"/>
    </row>
    <row r="302" spans="1:9" ht="16.5" customHeight="1" x14ac:dyDescent="0.2">
      <c r="A302" s="2"/>
      <c r="B302" s="2"/>
      <c r="C302" s="2"/>
      <c r="D302" s="2"/>
      <c r="E302" s="112"/>
      <c r="F302" s="2"/>
      <c r="G302" s="9"/>
      <c r="H302" s="9"/>
      <c r="I302" s="9"/>
    </row>
    <row r="303" spans="1:9" ht="16.5" customHeight="1" x14ac:dyDescent="0.2">
      <c r="A303" s="2"/>
      <c r="B303" s="2"/>
      <c r="C303" s="2"/>
      <c r="D303" s="2"/>
      <c r="E303" s="112"/>
      <c r="F303" s="2"/>
      <c r="G303" s="9"/>
      <c r="H303" s="9"/>
      <c r="I303" s="9"/>
    </row>
    <row r="304" spans="1:9" ht="16.5" customHeight="1" x14ac:dyDescent="0.2">
      <c r="A304" s="2"/>
      <c r="B304" s="2"/>
      <c r="C304" s="2"/>
      <c r="D304" s="2"/>
      <c r="E304" s="112"/>
      <c r="F304" s="2"/>
      <c r="G304" s="9"/>
      <c r="H304" s="9"/>
      <c r="I304" s="9"/>
    </row>
    <row r="305" spans="1:9" ht="16.5" customHeight="1" x14ac:dyDescent="0.2">
      <c r="A305" s="2"/>
      <c r="B305" s="2"/>
      <c r="C305" s="2"/>
      <c r="D305" s="2"/>
      <c r="E305" s="112"/>
      <c r="F305" s="2"/>
      <c r="G305" s="9"/>
      <c r="H305" s="9"/>
      <c r="I305" s="9"/>
    </row>
    <row r="306" spans="1:9" ht="16.5" customHeight="1" x14ac:dyDescent="0.2">
      <c r="A306" s="2"/>
      <c r="B306" s="2"/>
      <c r="C306" s="2"/>
      <c r="D306" s="2"/>
      <c r="E306" s="112"/>
      <c r="F306" s="2"/>
      <c r="G306" s="9"/>
      <c r="H306" s="9"/>
      <c r="I306" s="9"/>
    </row>
    <row r="307" spans="1:9" ht="16.5" customHeight="1" x14ac:dyDescent="0.2">
      <c r="A307" s="2"/>
      <c r="B307" s="2"/>
      <c r="C307" s="2"/>
      <c r="D307" s="2"/>
      <c r="E307" s="112"/>
      <c r="F307" s="2"/>
      <c r="G307" s="9"/>
      <c r="H307" s="9"/>
      <c r="I307" s="9"/>
    </row>
    <row r="308" spans="1:9" ht="16.5" customHeight="1" x14ac:dyDescent="0.2">
      <c r="A308" s="2"/>
      <c r="B308" s="2"/>
      <c r="C308" s="2"/>
      <c r="D308" s="2"/>
      <c r="E308" s="112"/>
      <c r="F308" s="2"/>
      <c r="G308" s="9"/>
      <c r="H308" s="9"/>
      <c r="I308" s="9"/>
    </row>
    <row r="309" spans="1:9" ht="16.5" customHeight="1" x14ac:dyDescent="0.2">
      <c r="A309" s="2"/>
      <c r="B309" s="2"/>
      <c r="C309" s="2"/>
      <c r="D309" s="2"/>
      <c r="E309" s="112"/>
      <c r="F309" s="2"/>
      <c r="G309" s="9"/>
      <c r="H309" s="9"/>
      <c r="I309" s="9"/>
    </row>
    <row r="310" spans="1:9" ht="16.5" customHeight="1" x14ac:dyDescent="0.2">
      <c r="A310" s="2"/>
      <c r="B310" s="2"/>
      <c r="C310" s="2"/>
      <c r="D310" s="2"/>
      <c r="E310" s="112"/>
      <c r="F310" s="2"/>
      <c r="G310" s="9"/>
      <c r="H310" s="9"/>
      <c r="I310" s="9"/>
    </row>
    <row r="311" spans="1:9" ht="16.5" customHeight="1" x14ac:dyDescent="0.2">
      <c r="A311" s="2"/>
      <c r="B311" s="2"/>
      <c r="C311" s="2"/>
      <c r="D311" s="2"/>
      <c r="E311" s="112"/>
      <c r="F311" s="2"/>
      <c r="G311" s="9"/>
      <c r="H311" s="9"/>
      <c r="I311" s="9"/>
    </row>
    <row r="312" spans="1:9" ht="16.5" customHeight="1" x14ac:dyDescent="0.2">
      <c r="A312" s="2"/>
      <c r="B312" s="2"/>
      <c r="C312" s="2"/>
      <c r="D312" s="2"/>
      <c r="E312" s="112"/>
      <c r="F312" s="2"/>
      <c r="G312" s="9"/>
      <c r="H312" s="9"/>
      <c r="I312" s="9"/>
    </row>
    <row r="313" spans="1:9" ht="16.5" customHeight="1" x14ac:dyDescent="0.2">
      <c r="A313" s="2"/>
      <c r="B313" s="2"/>
      <c r="C313" s="2"/>
      <c r="D313" s="2"/>
      <c r="E313" s="112"/>
      <c r="F313" s="2"/>
      <c r="G313" s="9"/>
      <c r="H313" s="9"/>
      <c r="I313" s="9"/>
    </row>
    <row r="314" spans="1:9" ht="16.5" customHeight="1" x14ac:dyDescent="0.2">
      <c r="A314" s="2"/>
      <c r="B314" s="2"/>
      <c r="C314" s="2"/>
      <c r="D314" s="2"/>
      <c r="E314" s="112"/>
      <c r="F314" s="2"/>
      <c r="G314" s="9"/>
      <c r="H314" s="9"/>
      <c r="I314" s="9"/>
    </row>
    <row r="315" spans="1:9" ht="16.5" customHeight="1" x14ac:dyDescent="0.2">
      <c r="A315" s="2"/>
      <c r="B315" s="2"/>
      <c r="C315" s="2"/>
      <c r="D315" s="2"/>
      <c r="E315" s="112"/>
      <c r="F315" s="2"/>
      <c r="G315" s="9"/>
      <c r="H315" s="9"/>
      <c r="I315" s="9"/>
    </row>
    <row r="316" spans="1:9" ht="16.5" customHeight="1" x14ac:dyDescent="0.2">
      <c r="A316" s="2"/>
      <c r="B316" s="2"/>
      <c r="C316" s="2"/>
      <c r="D316" s="2"/>
      <c r="E316" s="112"/>
      <c r="F316" s="2"/>
      <c r="G316" s="9"/>
      <c r="H316" s="9"/>
      <c r="I316" s="9"/>
    </row>
    <row r="317" spans="1:9" ht="16.5" customHeight="1" x14ac:dyDescent="0.2">
      <c r="A317" s="2"/>
      <c r="B317" s="2"/>
      <c r="C317" s="2"/>
      <c r="D317" s="2"/>
      <c r="E317" s="112"/>
      <c r="F317" s="2"/>
      <c r="G317" s="9"/>
      <c r="H317" s="9"/>
      <c r="I317" s="9"/>
    </row>
    <row r="318" spans="1:9" ht="16.5" customHeight="1" x14ac:dyDescent="0.2">
      <c r="A318" s="2"/>
      <c r="B318" s="2"/>
      <c r="C318" s="2"/>
      <c r="D318" s="2"/>
      <c r="E318" s="112"/>
      <c r="F318" s="2"/>
      <c r="G318" s="9"/>
      <c r="H318" s="9"/>
      <c r="I318" s="9"/>
    </row>
    <row r="319" spans="1:9" ht="16.5" customHeight="1" x14ac:dyDescent="0.2">
      <c r="A319" s="2"/>
      <c r="B319" s="2"/>
      <c r="C319" s="2"/>
      <c r="D319" s="2"/>
      <c r="E319" s="112"/>
      <c r="F319" s="2"/>
      <c r="G319" s="9"/>
      <c r="H319" s="9"/>
      <c r="I319" s="9"/>
    </row>
    <row r="320" spans="1:9" ht="16.5" customHeight="1" x14ac:dyDescent="0.2">
      <c r="A320" s="2"/>
      <c r="B320" s="2"/>
      <c r="C320" s="2"/>
      <c r="D320" s="2"/>
      <c r="E320" s="112"/>
      <c r="F320" s="2"/>
      <c r="G320" s="9"/>
      <c r="H320" s="9"/>
      <c r="I320" s="9"/>
    </row>
    <row r="321" spans="1:9" ht="16.5" customHeight="1" x14ac:dyDescent="0.2">
      <c r="A321" s="2"/>
      <c r="B321" s="2"/>
      <c r="C321" s="2"/>
      <c r="D321" s="2"/>
      <c r="E321" s="112"/>
      <c r="F321" s="2"/>
      <c r="G321" s="9"/>
      <c r="H321" s="9"/>
      <c r="I321" s="9"/>
    </row>
    <row r="322" spans="1:9" ht="16.5" customHeight="1" x14ac:dyDescent="0.2">
      <c r="A322" s="2"/>
      <c r="B322" s="2"/>
      <c r="C322" s="2"/>
      <c r="D322" s="2"/>
      <c r="E322" s="112"/>
      <c r="F322" s="2"/>
      <c r="G322" s="9"/>
      <c r="H322" s="9"/>
      <c r="I322" s="9"/>
    </row>
    <row r="323" spans="1:9" ht="16.5" customHeight="1" x14ac:dyDescent="0.2">
      <c r="A323" s="2"/>
      <c r="B323" s="2"/>
      <c r="C323" s="2"/>
      <c r="D323" s="2"/>
      <c r="E323" s="112"/>
      <c r="F323" s="2"/>
      <c r="G323" s="9"/>
      <c r="H323" s="9"/>
      <c r="I323" s="9"/>
    </row>
    <row r="324" spans="1:9" ht="16.5" customHeight="1" x14ac:dyDescent="0.2">
      <c r="A324" s="2"/>
      <c r="B324" s="2"/>
      <c r="C324" s="2"/>
      <c r="D324" s="2"/>
      <c r="E324" s="112"/>
      <c r="F324" s="2"/>
      <c r="G324" s="9"/>
      <c r="H324" s="9"/>
      <c r="I324" s="9"/>
    </row>
    <row r="325" spans="1:9" ht="16.5" customHeight="1" x14ac:dyDescent="0.2">
      <c r="A325" s="2"/>
      <c r="B325" s="2"/>
      <c r="C325" s="2"/>
      <c r="D325" s="2"/>
      <c r="E325" s="112"/>
      <c r="F325" s="2"/>
      <c r="G325" s="9"/>
      <c r="H325" s="9"/>
      <c r="I325" s="9"/>
    </row>
    <row r="326" spans="1:9" ht="16.5" customHeight="1" x14ac:dyDescent="0.2">
      <c r="A326" s="2"/>
      <c r="B326" s="2"/>
      <c r="C326" s="2"/>
      <c r="D326" s="2"/>
      <c r="E326" s="112"/>
      <c r="F326" s="2"/>
      <c r="G326" s="9"/>
      <c r="H326" s="9"/>
      <c r="I326" s="9"/>
    </row>
    <row r="327" spans="1:9" ht="16.5" customHeight="1" x14ac:dyDescent="0.2">
      <c r="A327" s="2"/>
      <c r="B327" s="2"/>
      <c r="C327" s="2"/>
      <c r="D327" s="2"/>
      <c r="E327" s="112"/>
      <c r="F327" s="2"/>
      <c r="G327" s="9"/>
      <c r="H327" s="9"/>
      <c r="I327" s="9"/>
    </row>
    <row r="328" spans="1:9" ht="16.5" customHeight="1" x14ac:dyDescent="0.2">
      <c r="A328" s="2"/>
      <c r="B328" s="2"/>
      <c r="C328" s="2"/>
      <c r="D328" s="2"/>
      <c r="E328" s="112"/>
      <c r="F328" s="2"/>
      <c r="G328" s="9"/>
      <c r="H328" s="9"/>
      <c r="I328" s="9"/>
    </row>
    <row r="329" spans="1:9" ht="16.5" customHeight="1" x14ac:dyDescent="0.2">
      <c r="A329" s="2"/>
      <c r="B329" s="2"/>
      <c r="C329" s="2"/>
      <c r="D329" s="2"/>
      <c r="E329" s="112"/>
      <c r="F329" s="2"/>
      <c r="G329" s="9"/>
      <c r="H329" s="9"/>
      <c r="I329" s="9"/>
    </row>
    <row r="330" spans="1:9" ht="16.5" customHeight="1" x14ac:dyDescent="0.2">
      <c r="A330" s="2"/>
      <c r="B330" s="2"/>
      <c r="C330" s="2"/>
      <c r="D330" s="2"/>
      <c r="E330" s="112"/>
      <c r="F330" s="2"/>
      <c r="G330" s="9"/>
      <c r="H330" s="9"/>
      <c r="I330" s="9"/>
    </row>
    <row r="331" spans="1:9" ht="16.5" customHeight="1" x14ac:dyDescent="0.2">
      <c r="A331" s="2"/>
      <c r="B331" s="2"/>
      <c r="C331" s="2"/>
      <c r="D331" s="2"/>
      <c r="E331" s="112"/>
      <c r="F331" s="2"/>
      <c r="G331" s="9"/>
      <c r="H331" s="9"/>
      <c r="I331" s="9"/>
    </row>
    <row r="332" spans="1:9" ht="16.5" customHeight="1" x14ac:dyDescent="0.2">
      <c r="A332" s="2"/>
      <c r="B332" s="2"/>
      <c r="C332" s="2"/>
      <c r="D332" s="2"/>
      <c r="E332" s="112"/>
      <c r="F332" s="2"/>
      <c r="G332" s="9"/>
      <c r="H332" s="9"/>
      <c r="I332" s="9"/>
    </row>
    <row r="333" spans="1:9" ht="16.5" customHeight="1" x14ac:dyDescent="0.2">
      <c r="A333" s="2"/>
      <c r="B333" s="2"/>
      <c r="C333" s="2"/>
      <c r="D333" s="2"/>
      <c r="E333" s="112"/>
      <c r="F333" s="2"/>
      <c r="G333" s="9"/>
      <c r="H333" s="9"/>
      <c r="I333" s="9"/>
    </row>
    <row r="334" spans="1:9" ht="16.5" customHeight="1" x14ac:dyDescent="0.2">
      <c r="A334" s="2"/>
      <c r="B334" s="2"/>
      <c r="C334" s="2"/>
      <c r="D334" s="2"/>
      <c r="E334" s="112"/>
      <c r="F334" s="2"/>
      <c r="G334" s="9"/>
      <c r="H334" s="9"/>
      <c r="I334" s="9"/>
    </row>
    <row r="335" spans="1:9" ht="16.5" customHeight="1" x14ac:dyDescent="0.2">
      <c r="A335" s="2"/>
      <c r="B335" s="2"/>
      <c r="C335" s="2"/>
      <c r="D335" s="2"/>
      <c r="E335" s="112"/>
      <c r="F335" s="2"/>
      <c r="G335" s="9"/>
      <c r="H335" s="9"/>
      <c r="I335" s="9"/>
    </row>
    <row r="336" spans="1:9" ht="16.5" customHeight="1" x14ac:dyDescent="0.2">
      <c r="A336" s="2"/>
      <c r="B336" s="2"/>
      <c r="C336" s="2"/>
      <c r="D336" s="2"/>
      <c r="E336" s="112"/>
      <c r="F336" s="2"/>
      <c r="G336" s="9"/>
      <c r="H336" s="9"/>
      <c r="I336" s="9"/>
    </row>
    <row r="337" spans="1:9" ht="16.5" customHeight="1" x14ac:dyDescent="0.2">
      <c r="A337" s="2"/>
      <c r="B337" s="2"/>
      <c r="C337" s="2"/>
      <c r="D337" s="2"/>
      <c r="E337" s="112"/>
      <c r="F337" s="2"/>
      <c r="G337" s="9"/>
      <c r="H337" s="9"/>
      <c r="I337" s="9"/>
    </row>
    <row r="338" spans="1:9" ht="16.5" customHeight="1" x14ac:dyDescent="0.2">
      <c r="A338" s="2"/>
      <c r="B338" s="2"/>
      <c r="C338" s="2"/>
      <c r="D338" s="2"/>
      <c r="E338" s="112"/>
      <c r="F338" s="2"/>
      <c r="G338" s="9"/>
      <c r="H338" s="9"/>
      <c r="I338" s="9"/>
    </row>
    <row r="339" spans="1:9" ht="16.5" customHeight="1" x14ac:dyDescent="0.2">
      <c r="A339" s="2"/>
      <c r="B339" s="2"/>
      <c r="C339" s="2"/>
      <c r="D339" s="2"/>
      <c r="E339" s="112"/>
      <c r="F339" s="2"/>
      <c r="G339" s="9"/>
      <c r="H339" s="9"/>
      <c r="I339" s="9"/>
    </row>
    <row r="340" spans="1:9" ht="16.5" customHeight="1" x14ac:dyDescent="0.2">
      <c r="A340" s="2"/>
      <c r="B340" s="2"/>
      <c r="C340" s="2"/>
      <c r="D340" s="2"/>
      <c r="E340" s="112"/>
      <c r="F340" s="2"/>
      <c r="G340" s="9"/>
      <c r="H340" s="9"/>
      <c r="I340" s="9"/>
    </row>
    <row r="341" spans="1:9" ht="16.5" customHeight="1" x14ac:dyDescent="0.2">
      <c r="A341" s="2"/>
      <c r="B341" s="2"/>
      <c r="C341" s="2"/>
      <c r="D341" s="2"/>
      <c r="E341" s="112"/>
      <c r="F341" s="2"/>
      <c r="G341" s="9"/>
      <c r="H341" s="9"/>
      <c r="I341" s="9"/>
    </row>
    <row r="342" spans="1:9" ht="16.5" customHeight="1" x14ac:dyDescent="0.2">
      <c r="A342" s="2"/>
      <c r="B342" s="2"/>
      <c r="C342" s="2"/>
      <c r="D342" s="2"/>
      <c r="E342" s="112"/>
      <c r="F342" s="2"/>
      <c r="G342" s="9"/>
      <c r="H342" s="9"/>
      <c r="I342" s="9"/>
    </row>
    <row r="343" spans="1:9" ht="16.5" customHeight="1" x14ac:dyDescent="0.2">
      <c r="A343" s="2"/>
      <c r="B343" s="2"/>
      <c r="C343" s="2"/>
      <c r="D343" s="2"/>
      <c r="E343" s="112"/>
      <c r="F343" s="2"/>
      <c r="G343" s="9"/>
      <c r="H343" s="9"/>
      <c r="I343" s="9"/>
    </row>
    <row r="344" spans="1:9" ht="16.5" customHeight="1" x14ac:dyDescent="0.2">
      <c r="A344" s="2"/>
      <c r="B344" s="2"/>
      <c r="C344" s="2"/>
      <c r="D344" s="2"/>
      <c r="E344" s="112"/>
      <c r="F344" s="2"/>
      <c r="G344" s="9"/>
      <c r="H344" s="9"/>
      <c r="I344" s="9"/>
    </row>
    <row r="345" spans="1:9" ht="16.5" customHeight="1" x14ac:dyDescent="0.2">
      <c r="A345" s="2"/>
      <c r="B345" s="2"/>
      <c r="C345" s="2"/>
      <c r="D345" s="2"/>
      <c r="E345" s="112"/>
      <c r="F345" s="2"/>
      <c r="G345" s="9"/>
      <c r="H345" s="9"/>
      <c r="I345" s="9"/>
    </row>
    <row r="346" spans="1:9" ht="16.5" customHeight="1" x14ac:dyDescent="0.2">
      <c r="A346" s="2"/>
      <c r="B346" s="2"/>
      <c r="C346" s="2"/>
      <c r="D346" s="2"/>
      <c r="E346" s="112"/>
      <c r="F346" s="2"/>
      <c r="G346" s="9"/>
      <c r="H346" s="9"/>
      <c r="I346" s="9"/>
    </row>
    <row r="347" spans="1:9" ht="16.5" customHeight="1" x14ac:dyDescent="0.2">
      <c r="A347" s="2"/>
      <c r="B347" s="2"/>
      <c r="C347" s="2"/>
      <c r="D347" s="2"/>
      <c r="E347" s="112"/>
      <c r="F347" s="2"/>
      <c r="G347" s="9"/>
      <c r="H347" s="9"/>
      <c r="I347" s="9"/>
    </row>
    <row r="348" spans="1:9" ht="16.5" customHeight="1" x14ac:dyDescent="0.2">
      <c r="A348" s="2"/>
      <c r="B348" s="2"/>
      <c r="C348" s="2"/>
      <c r="D348" s="2"/>
      <c r="E348" s="112"/>
      <c r="F348" s="2"/>
      <c r="G348" s="9"/>
      <c r="H348" s="9"/>
      <c r="I348" s="9"/>
    </row>
    <row r="349" spans="1:9" ht="16.5" customHeight="1" x14ac:dyDescent="0.2">
      <c r="A349" s="2"/>
      <c r="B349" s="2"/>
      <c r="C349" s="2"/>
      <c r="D349" s="2"/>
      <c r="E349" s="112"/>
      <c r="F349" s="2"/>
      <c r="G349" s="9"/>
      <c r="H349" s="9"/>
      <c r="I349" s="9"/>
    </row>
    <row r="350" spans="1:9" ht="16.5" customHeight="1" x14ac:dyDescent="0.2">
      <c r="A350" s="2"/>
      <c r="B350" s="2"/>
      <c r="C350" s="2"/>
      <c r="D350" s="2"/>
      <c r="E350" s="112"/>
      <c r="F350" s="2"/>
      <c r="G350" s="9"/>
      <c r="H350" s="9"/>
      <c r="I350" s="9"/>
    </row>
    <row r="351" spans="1:9" ht="16.5" customHeight="1" x14ac:dyDescent="0.2">
      <c r="A351" s="2"/>
      <c r="B351" s="2"/>
      <c r="C351" s="2"/>
      <c r="D351" s="2"/>
      <c r="E351" s="112"/>
      <c r="F351" s="2"/>
      <c r="G351" s="9"/>
      <c r="H351" s="9"/>
      <c r="I351" s="9"/>
    </row>
    <row r="352" spans="1:9" ht="16.5" customHeight="1" x14ac:dyDescent="0.2">
      <c r="A352" s="2"/>
      <c r="B352" s="2"/>
      <c r="C352" s="2"/>
      <c r="D352" s="2"/>
      <c r="E352" s="112"/>
      <c r="F352" s="2"/>
      <c r="G352" s="9"/>
      <c r="H352" s="9"/>
      <c r="I352" s="9"/>
    </row>
    <row r="353" spans="1:9" ht="16.5" customHeight="1" x14ac:dyDescent="0.2">
      <c r="A353" s="2"/>
      <c r="B353" s="2"/>
      <c r="C353" s="2"/>
      <c r="D353" s="2"/>
      <c r="E353" s="112"/>
      <c r="F353" s="2"/>
      <c r="G353" s="9"/>
      <c r="H353" s="9"/>
      <c r="I353" s="9"/>
    </row>
    <row r="354" spans="1:9" ht="16.5" customHeight="1" x14ac:dyDescent="0.2">
      <c r="A354" s="2"/>
      <c r="B354" s="2"/>
      <c r="C354" s="2"/>
      <c r="D354" s="2"/>
      <c r="E354" s="112"/>
      <c r="F354" s="2"/>
      <c r="G354" s="9"/>
      <c r="H354" s="9"/>
      <c r="I354" s="9"/>
    </row>
    <row r="355" spans="1:9" ht="16.5" customHeight="1" x14ac:dyDescent="0.2">
      <c r="A355" s="2"/>
      <c r="B355" s="2"/>
      <c r="C355" s="2"/>
      <c r="D355" s="2"/>
      <c r="E355" s="112"/>
      <c r="F355" s="2"/>
      <c r="G355" s="9"/>
      <c r="H355" s="9"/>
      <c r="I355" s="9"/>
    </row>
    <row r="356" spans="1:9" ht="16.5" customHeight="1" x14ac:dyDescent="0.2">
      <c r="A356" s="2"/>
      <c r="B356" s="2"/>
      <c r="C356" s="2"/>
      <c r="D356" s="2"/>
      <c r="E356" s="112"/>
      <c r="F356" s="2"/>
      <c r="G356" s="9"/>
      <c r="H356" s="9"/>
      <c r="I356" s="9"/>
    </row>
    <row r="357" spans="1:9" ht="16.5" customHeight="1" x14ac:dyDescent="0.2">
      <c r="A357" s="2"/>
      <c r="B357" s="2"/>
      <c r="C357" s="2"/>
      <c r="D357" s="2"/>
      <c r="E357" s="112"/>
      <c r="F357" s="2"/>
      <c r="G357" s="9"/>
      <c r="H357" s="9"/>
      <c r="I357" s="9"/>
    </row>
    <row r="358" spans="1:9" ht="16.5" customHeight="1" x14ac:dyDescent="0.2">
      <c r="A358" s="2"/>
      <c r="B358" s="2"/>
      <c r="C358" s="2"/>
      <c r="D358" s="2"/>
      <c r="E358" s="112"/>
      <c r="F358" s="2"/>
      <c r="G358" s="9"/>
      <c r="H358" s="9"/>
      <c r="I358" s="9"/>
    </row>
    <row r="359" spans="1:9" ht="16.5" customHeight="1" x14ac:dyDescent="0.2">
      <c r="A359" s="2"/>
      <c r="B359" s="2"/>
      <c r="C359" s="2"/>
      <c r="D359" s="2"/>
      <c r="E359" s="112"/>
      <c r="F359" s="2"/>
      <c r="G359" s="9"/>
      <c r="H359" s="9"/>
      <c r="I359" s="9"/>
    </row>
    <row r="360" spans="1:9" ht="16.5" customHeight="1" x14ac:dyDescent="0.2">
      <c r="A360" s="2"/>
      <c r="B360" s="2"/>
      <c r="C360" s="2"/>
      <c r="D360" s="2"/>
      <c r="E360" s="112"/>
      <c r="F360" s="2"/>
      <c r="G360" s="9"/>
      <c r="H360" s="9"/>
      <c r="I360" s="9"/>
    </row>
    <row r="361" spans="1:9" ht="16.5" customHeight="1" x14ac:dyDescent="0.2">
      <c r="A361" s="2"/>
      <c r="B361" s="2"/>
      <c r="C361" s="2"/>
      <c r="D361" s="2"/>
      <c r="E361" s="112"/>
      <c r="F361" s="2"/>
      <c r="G361" s="9"/>
      <c r="H361" s="9"/>
      <c r="I361" s="9"/>
    </row>
    <row r="362" spans="1:9" ht="16.5" customHeight="1" x14ac:dyDescent="0.2">
      <c r="A362" s="2"/>
      <c r="B362" s="2"/>
      <c r="C362" s="2"/>
      <c r="D362" s="2"/>
      <c r="E362" s="112"/>
      <c r="F362" s="2"/>
      <c r="G362" s="9"/>
      <c r="H362" s="9"/>
      <c r="I362" s="9"/>
    </row>
    <row r="363" spans="1:9" ht="16.5" customHeight="1" x14ac:dyDescent="0.2">
      <c r="A363" s="2"/>
      <c r="B363" s="2"/>
      <c r="C363" s="2"/>
      <c r="D363" s="2"/>
      <c r="E363" s="112"/>
      <c r="F363" s="2"/>
      <c r="G363" s="9"/>
      <c r="H363" s="9"/>
      <c r="I363" s="9"/>
    </row>
    <row r="364" spans="1:9" ht="16.5" customHeight="1" x14ac:dyDescent="0.2">
      <c r="A364" s="2"/>
      <c r="B364" s="2"/>
      <c r="C364" s="2"/>
      <c r="D364" s="2"/>
      <c r="E364" s="112"/>
      <c r="F364" s="2"/>
      <c r="G364" s="9"/>
      <c r="H364" s="9"/>
      <c r="I364" s="9"/>
    </row>
    <row r="365" spans="1:9" ht="16.5" customHeight="1" x14ac:dyDescent="0.2">
      <c r="A365" s="2"/>
      <c r="B365" s="2"/>
      <c r="C365" s="2"/>
      <c r="D365" s="2"/>
      <c r="E365" s="112"/>
      <c r="F365" s="2"/>
      <c r="G365" s="9"/>
      <c r="H365" s="9"/>
      <c r="I365" s="9"/>
    </row>
    <row r="366" spans="1:9" ht="16.5" customHeight="1" x14ac:dyDescent="0.2">
      <c r="A366" s="2"/>
      <c r="B366" s="2"/>
      <c r="C366" s="2"/>
      <c r="D366" s="2"/>
      <c r="E366" s="112"/>
      <c r="F366" s="2"/>
      <c r="G366" s="9"/>
      <c r="H366" s="9"/>
      <c r="I366" s="9"/>
    </row>
    <row r="367" spans="1:9" ht="16.5" customHeight="1" x14ac:dyDescent="0.2">
      <c r="A367" s="2"/>
      <c r="B367" s="2"/>
      <c r="C367" s="2"/>
      <c r="D367" s="2"/>
      <c r="E367" s="112"/>
      <c r="F367" s="2"/>
      <c r="G367" s="9"/>
      <c r="H367" s="9"/>
      <c r="I367" s="9"/>
    </row>
    <row r="368" spans="1:9" ht="16.5" customHeight="1" x14ac:dyDescent="0.2">
      <c r="A368" s="2"/>
      <c r="B368" s="2"/>
      <c r="C368" s="2"/>
      <c r="D368" s="2"/>
      <c r="E368" s="112"/>
      <c r="F368" s="2"/>
      <c r="G368" s="9"/>
      <c r="H368" s="9"/>
      <c r="I368" s="9"/>
    </row>
    <row r="369" spans="1:9" ht="16.5" customHeight="1" x14ac:dyDescent="0.2">
      <c r="A369" s="2"/>
      <c r="B369" s="2"/>
      <c r="C369" s="2"/>
      <c r="D369" s="2"/>
      <c r="E369" s="112"/>
      <c r="F369" s="2"/>
      <c r="G369" s="9"/>
      <c r="H369" s="9"/>
      <c r="I369" s="9"/>
    </row>
    <row r="370" spans="1:9" ht="16.5" customHeight="1" x14ac:dyDescent="0.2">
      <c r="A370" s="2"/>
      <c r="B370" s="2"/>
      <c r="C370" s="2"/>
      <c r="D370" s="2"/>
      <c r="E370" s="112"/>
      <c r="F370" s="2"/>
      <c r="G370" s="9"/>
      <c r="H370" s="9"/>
      <c r="I370" s="9"/>
    </row>
    <row r="371" spans="1:9" ht="16.5" customHeight="1" x14ac:dyDescent="0.2">
      <c r="A371" s="2"/>
      <c r="B371" s="2"/>
      <c r="C371" s="2"/>
      <c r="D371" s="2"/>
      <c r="E371" s="112"/>
      <c r="F371" s="2"/>
      <c r="G371" s="9"/>
      <c r="H371" s="9"/>
      <c r="I371" s="9"/>
    </row>
    <row r="372" spans="1:9" ht="16.5" customHeight="1" x14ac:dyDescent="0.2">
      <c r="A372" s="2"/>
      <c r="B372" s="2"/>
      <c r="C372" s="2"/>
      <c r="D372" s="2"/>
      <c r="E372" s="112"/>
      <c r="F372" s="2"/>
      <c r="G372" s="9"/>
      <c r="H372" s="9"/>
      <c r="I372" s="9"/>
    </row>
    <row r="373" spans="1:9" ht="16.5" customHeight="1" x14ac:dyDescent="0.2">
      <c r="A373" s="2"/>
      <c r="B373" s="2"/>
      <c r="C373" s="2"/>
      <c r="D373" s="2"/>
      <c r="E373" s="112"/>
      <c r="F373" s="2"/>
      <c r="G373" s="9"/>
      <c r="H373" s="9"/>
      <c r="I373" s="9"/>
    </row>
    <row r="374" spans="1:9" ht="16.5" customHeight="1" x14ac:dyDescent="0.2">
      <c r="A374" s="2"/>
      <c r="B374" s="2"/>
      <c r="C374" s="2"/>
      <c r="D374" s="2"/>
      <c r="E374" s="112"/>
      <c r="F374" s="2"/>
      <c r="G374" s="9"/>
      <c r="H374" s="9"/>
      <c r="I374" s="9"/>
    </row>
    <row r="375" spans="1:9" ht="16.5" customHeight="1" x14ac:dyDescent="0.2">
      <c r="A375" s="2"/>
      <c r="B375" s="2"/>
      <c r="C375" s="2"/>
      <c r="D375" s="2"/>
      <c r="E375" s="112"/>
      <c r="F375" s="2"/>
      <c r="G375" s="9"/>
      <c r="H375" s="9"/>
      <c r="I375" s="9"/>
    </row>
    <row r="376" spans="1:9" ht="16.5" customHeight="1" x14ac:dyDescent="0.2">
      <c r="A376" s="2"/>
      <c r="B376" s="2"/>
      <c r="C376" s="2"/>
      <c r="D376" s="2"/>
      <c r="E376" s="112"/>
      <c r="F376" s="2"/>
      <c r="G376" s="9"/>
      <c r="H376" s="9"/>
      <c r="I376" s="9"/>
    </row>
    <row r="377" spans="1:9" ht="16.5" customHeight="1" x14ac:dyDescent="0.2">
      <c r="A377" s="2"/>
      <c r="B377" s="2"/>
      <c r="C377" s="2"/>
      <c r="D377" s="2"/>
      <c r="E377" s="112"/>
      <c r="F377" s="2"/>
      <c r="G377" s="9"/>
      <c r="H377" s="9"/>
      <c r="I377" s="9"/>
    </row>
    <row r="378" spans="1:9" ht="16.5" customHeight="1" x14ac:dyDescent="0.2">
      <c r="A378" s="2"/>
      <c r="B378" s="2"/>
      <c r="C378" s="2"/>
      <c r="D378" s="2"/>
      <c r="E378" s="112"/>
      <c r="F378" s="2"/>
      <c r="G378" s="9"/>
      <c r="H378" s="9"/>
      <c r="I378" s="9"/>
    </row>
    <row r="379" spans="1:9" ht="16.5" customHeight="1" x14ac:dyDescent="0.2">
      <c r="A379" s="2"/>
      <c r="B379" s="2"/>
      <c r="C379" s="2"/>
      <c r="D379" s="2"/>
      <c r="E379" s="112"/>
      <c r="F379" s="2"/>
      <c r="G379" s="9"/>
      <c r="H379" s="9"/>
      <c r="I379" s="9"/>
    </row>
    <row r="380" spans="1:9" ht="16.5" customHeight="1" x14ac:dyDescent="0.2">
      <c r="A380" s="2"/>
      <c r="B380" s="2"/>
      <c r="C380" s="2"/>
      <c r="D380" s="2"/>
      <c r="E380" s="112"/>
      <c r="F380" s="2"/>
      <c r="G380" s="9"/>
      <c r="H380" s="9"/>
      <c r="I380" s="9"/>
    </row>
    <row r="381" spans="1:9" ht="16.5" customHeight="1" x14ac:dyDescent="0.2">
      <c r="A381" s="2"/>
      <c r="B381" s="2"/>
      <c r="C381" s="2"/>
      <c r="D381" s="2"/>
      <c r="E381" s="112"/>
      <c r="F381" s="2"/>
      <c r="G381" s="9"/>
      <c r="H381" s="9"/>
      <c r="I381" s="9"/>
    </row>
    <row r="382" spans="1:9" ht="16.5" customHeight="1" x14ac:dyDescent="0.2">
      <c r="A382" s="2"/>
      <c r="B382" s="2"/>
      <c r="C382" s="2"/>
      <c r="D382" s="2"/>
      <c r="E382" s="112"/>
      <c r="F382" s="2"/>
      <c r="G382" s="9"/>
      <c r="H382" s="9"/>
      <c r="I382" s="9"/>
    </row>
    <row r="383" spans="1:9" ht="16.5" customHeight="1" x14ac:dyDescent="0.2">
      <c r="A383" s="2"/>
      <c r="B383" s="2"/>
      <c r="C383" s="2"/>
      <c r="D383" s="2"/>
      <c r="E383" s="112"/>
      <c r="F383" s="2"/>
      <c r="G383" s="9"/>
      <c r="H383" s="9"/>
      <c r="I383" s="9"/>
    </row>
    <row r="384" spans="1:9" ht="16.5" customHeight="1" x14ac:dyDescent="0.2">
      <c r="A384" s="2"/>
      <c r="B384" s="2"/>
      <c r="C384" s="2"/>
      <c r="D384" s="2"/>
      <c r="E384" s="112"/>
      <c r="F384" s="2"/>
      <c r="G384" s="9"/>
      <c r="H384" s="9"/>
      <c r="I384" s="9"/>
    </row>
    <row r="385" spans="1:9" ht="16.5" customHeight="1" x14ac:dyDescent="0.2">
      <c r="A385" s="2"/>
      <c r="B385" s="2"/>
      <c r="C385" s="2"/>
      <c r="D385" s="2"/>
      <c r="E385" s="112"/>
      <c r="F385" s="2"/>
      <c r="G385" s="9"/>
      <c r="H385" s="9"/>
      <c r="I385" s="9"/>
    </row>
    <row r="386" spans="1:9" ht="16.5" customHeight="1" x14ac:dyDescent="0.2">
      <c r="A386" s="2"/>
      <c r="B386" s="2"/>
      <c r="C386" s="2"/>
      <c r="D386" s="2"/>
      <c r="E386" s="112"/>
      <c r="F386" s="2"/>
      <c r="G386" s="9"/>
      <c r="H386" s="9"/>
      <c r="I386" s="9"/>
    </row>
    <row r="387" spans="1:9" ht="16.5" customHeight="1" x14ac:dyDescent="0.2">
      <c r="A387" s="2"/>
      <c r="B387" s="2"/>
      <c r="C387" s="2"/>
      <c r="D387" s="2"/>
      <c r="E387" s="112"/>
      <c r="F387" s="2"/>
      <c r="G387" s="9"/>
      <c r="H387" s="9"/>
      <c r="I387" s="9"/>
    </row>
    <row r="388" spans="1:9" ht="16.5" customHeight="1" x14ac:dyDescent="0.2">
      <c r="A388" s="2"/>
      <c r="B388" s="2"/>
      <c r="C388" s="2"/>
      <c r="D388" s="2"/>
      <c r="E388" s="112"/>
      <c r="F388" s="2"/>
      <c r="G388" s="9"/>
      <c r="H388" s="9"/>
      <c r="I388" s="9"/>
    </row>
    <row r="389" spans="1:9" ht="16.5" customHeight="1" x14ac:dyDescent="0.2">
      <c r="A389" s="2"/>
      <c r="B389" s="2"/>
      <c r="C389" s="2"/>
      <c r="D389" s="2"/>
      <c r="E389" s="112"/>
      <c r="F389" s="2"/>
      <c r="G389" s="9"/>
      <c r="H389" s="9"/>
      <c r="I389" s="9"/>
    </row>
    <row r="390" spans="1:9" ht="16.5" customHeight="1" x14ac:dyDescent="0.2">
      <c r="A390" s="2"/>
      <c r="B390" s="2"/>
      <c r="C390" s="2"/>
      <c r="D390" s="2"/>
      <c r="E390" s="112"/>
      <c r="F390" s="2"/>
      <c r="G390" s="9"/>
      <c r="H390" s="9"/>
      <c r="I390" s="9"/>
    </row>
    <row r="391" spans="1:9" ht="16.5" customHeight="1" x14ac:dyDescent="0.2">
      <c r="A391" s="2"/>
      <c r="B391" s="2"/>
      <c r="C391" s="2"/>
      <c r="D391" s="2"/>
      <c r="E391" s="112"/>
      <c r="F391" s="2"/>
      <c r="G391" s="9"/>
      <c r="H391" s="9"/>
      <c r="I391" s="9"/>
    </row>
    <row r="392" spans="1:9" ht="16.5" customHeight="1" x14ac:dyDescent="0.2">
      <c r="A392" s="2"/>
      <c r="B392" s="2"/>
      <c r="C392" s="2"/>
      <c r="D392" s="2"/>
      <c r="E392" s="112"/>
      <c r="F392" s="2"/>
      <c r="G392" s="9"/>
      <c r="H392" s="9"/>
      <c r="I392" s="9"/>
    </row>
    <row r="393" spans="1:9" ht="16.5" customHeight="1" x14ac:dyDescent="0.2">
      <c r="A393" s="2"/>
      <c r="B393" s="2"/>
      <c r="C393" s="2"/>
      <c r="D393" s="2"/>
      <c r="E393" s="112"/>
      <c r="F393" s="2"/>
      <c r="G393" s="9"/>
      <c r="H393" s="9"/>
      <c r="I393" s="9"/>
    </row>
    <row r="394" spans="1:9" ht="16.5" customHeight="1" x14ac:dyDescent="0.2">
      <c r="A394" s="2"/>
      <c r="B394" s="2"/>
      <c r="C394" s="2"/>
      <c r="D394" s="2"/>
      <c r="E394" s="112"/>
      <c r="F394" s="2"/>
      <c r="G394" s="9"/>
      <c r="H394" s="9"/>
      <c r="I394" s="9"/>
    </row>
    <row r="395" spans="1:9" ht="16.5" customHeight="1" x14ac:dyDescent="0.2">
      <c r="A395" s="2"/>
      <c r="B395" s="2"/>
      <c r="C395" s="2"/>
      <c r="D395" s="2"/>
      <c r="E395" s="112"/>
      <c r="F395" s="2"/>
      <c r="G395" s="9"/>
      <c r="H395" s="9"/>
      <c r="I395" s="9"/>
    </row>
    <row r="396" spans="1:9" ht="16.5" customHeight="1" x14ac:dyDescent="0.2">
      <c r="A396" s="2"/>
      <c r="B396" s="2"/>
      <c r="C396" s="2"/>
      <c r="D396" s="2"/>
      <c r="E396" s="112"/>
      <c r="F396" s="2"/>
      <c r="G396" s="9"/>
      <c r="H396" s="9"/>
      <c r="I396" s="9"/>
    </row>
    <row r="397" spans="1:9" ht="16.5" customHeight="1" x14ac:dyDescent="0.2">
      <c r="A397" s="2"/>
      <c r="B397" s="2"/>
      <c r="C397" s="2"/>
      <c r="D397" s="2"/>
      <c r="E397" s="112"/>
      <c r="F397" s="2"/>
      <c r="G397" s="9"/>
      <c r="H397" s="9"/>
      <c r="I397" s="9"/>
    </row>
    <row r="398" spans="1:9" ht="16.5" customHeight="1" x14ac:dyDescent="0.2">
      <c r="A398" s="2"/>
      <c r="B398" s="2"/>
      <c r="C398" s="2"/>
      <c r="D398" s="2"/>
      <c r="E398" s="112"/>
      <c r="F398" s="2"/>
      <c r="G398" s="9"/>
      <c r="H398" s="9"/>
      <c r="I398" s="9"/>
    </row>
    <row r="399" spans="1:9" ht="16.5" customHeight="1" x14ac:dyDescent="0.2">
      <c r="A399" s="2"/>
      <c r="B399" s="2"/>
      <c r="C399" s="2"/>
      <c r="D399" s="2"/>
      <c r="E399" s="112"/>
      <c r="F399" s="2"/>
      <c r="G399" s="9"/>
      <c r="H399" s="9"/>
      <c r="I399" s="9"/>
    </row>
    <row r="400" spans="1:9" ht="16.5" customHeight="1" x14ac:dyDescent="0.2">
      <c r="A400" s="2"/>
      <c r="B400" s="2"/>
      <c r="C400" s="2"/>
      <c r="D400" s="2"/>
      <c r="E400" s="112"/>
      <c r="F400" s="2"/>
      <c r="G400" s="9"/>
      <c r="H400" s="9"/>
      <c r="I400" s="9"/>
    </row>
    <row r="401" spans="1:9" ht="16.5" customHeight="1" x14ac:dyDescent="0.2">
      <c r="A401" s="2"/>
      <c r="B401" s="2"/>
      <c r="C401" s="2"/>
      <c r="D401" s="2"/>
      <c r="E401" s="112"/>
      <c r="F401" s="2"/>
      <c r="G401" s="9"/>
      <c r="H401" s="9"/>
      <c r="I401" s="9"/>
    </row>
    <row r="402" spans="1:9" ht="16.5" customHeight="1" x14ac:dyDescent="0.2">
      <c r="A402" s="2"/>
      <c r="B402" s="2"/>
      <c r="C402" s="2"/>
      <c r="D402" s="2"/>
      <c r="E402" s="112"/>
      <c r="F402" s="2"/>
      <c r="G402" s="9"/>
      <c r="H402" s="9"/>
      <c r="I402" s="9"/>
    </row>
    <row r="403" spans="1:9" ht="16.5" customHeight="1" x14ac:dyDescent="0.2">
      <c r="A403" s="2"/>
      <c r="B403" s="2"/>
      <c r="C403" s="2"/>
      <c r="D403" s="2"/>
      <c r="E403" s="112"/>
      <c r="F403" s="2"/>
      <c r="G403" s="9"/>
      <c r="H403" s="9"/>
      <c r="I403" s="9"/>
    </row>
    <row r="404" spans="1:9" ht="16.5" customHeight="1" x14ac:dyDescent="0.2">
      <c r="A404" s="2"/>
      <c r="B404" s="2"/>
      <c r="C404" s="2"/>
      <c r="D404" s="2"/>
      <c r="E404" s="112"/>
      <c r="F404" s="2"/>
      <c r="G404" s="9"/>
      <c r="H404" s="9"/>
      <c r="I404" s="9"/>
    </row>
    <row r="405" spans="1:9" ht="16.5" customHeight="1" x14ac:dyDescent="0.2">
      <c r="A405" s="2"/>
      <c r="B405" s="2"/>
      <c r="C405" s="2"/>
      <c r="D405" s="2"/>
      <c r="E405" s="112"/>
      <c r="F405" s="2"/>
      <c r="G405" s="9"/>
      <c r="H405" s="9"/>
      <c r="I405" s="9"/>
    </row>
    <row r="406" spans="1:9" ht="16.5" customHeight="1" x14ac:dyDescent="0.2">
      <c r="A406" s="2"/>
      <c r="B406" s="2"/>
      <c r="C406" s="2"/>
      <c r="D406" s="2"/>
      <c r="E406" s="112"/>
      <c r="F406" s="2"/>
      <c r="G406" s="9"/>
      <c r="H406" s="9"/>
      <c r="I406" s="9"/>
    </row>
    <row r="407" spans="1:9" ht="16.5" customHeight="1" x14ac:dyDescent="0.2">
      <c r="A407" s="2"/>
      <c r="B407" s="2"/>
      <c r="C407" s="2"/>
      <c r="D407" s="2"/>
      <c r="E407" s="112"/>
      <c r="F407" s="2"/>
      <c r="G407" s="9"/>
      <c r="H407" s="9"/>
      <c r="I407" s="9"/>
    </row>
    <row r="408" spans="1:9" ht="16.5" customHeight="1" x14ac:dyDescent="0.2">
      <c r="A408" s="2"/>
      <c r="B408" s="2"/>
      <c r="C408" s="2"/>
      <c r="D408" s="2"/>
      <c r="E408" s="112"/>
      <c r="F408" s="2"/>
      <c r="G408" s="9"/>
      <c r="H408" s="9"/>
      <c r="I408" s="9"/>
    </row>
    <row r="409" spans="1:9" ht="16.5" customHeight="1" x14ac:dyDescent="0.2">
      <c r="A409" s="2"/>
      <c r="B409" s="2"/>
      <c r="C409" s="2"/>
      <c r="D409" s="2"/>
      <c r="E409" s="112"/>
      <c r="F409" s="2"/>
      <c r="G409" s="9"/>
      <c r="H409" s="9"/>
      <c r="I409" s="9"/>
    </row>
    <row r="410" spans="1:9" ht="16.5" customHeight="1" x14ac:dyDescent="0.2">
      <c r="A410" s="2"/>
      <c r="B410" s="2"/>
      <c r="C410" s="2"/>
      <c r="D410" s="2"/>
      <c r="E410" s="112"/>
      <c r="F410" s="2"/>
      <c r="G410" s="9"/>
      <c r="H410" s="9"/>
      <c r="I410" s="9"/>
    </row>
    <row r="411" spans="1:9" ht="16.5" customHeight="1" x14ac:dyDescent="0.2">
      <c r="A411" s="2"/>
      <c r="B411" s="2"/>
      <c r="C411" s="2"/>
      <c r="D411" s="2"/>
      <c r="E411" s="112"/>
      <c r="F411" s="2"/>
      <c r="G411" s="9"/>
      <c r="H411" s="9"/>
      <c r="I411" s="9"/>
    </row>
    <row r="412" spans="1:9" ht="16.5" customHeight="1" x14ac:dyDescent="0.2">
      <c r="A412" s="2"/>
      <c r="B412" s="2"/>
      <c r="C412" s="2"/>
      <c r="D412" s="2"/>
      <c r="E412" s="112"/>
      <c r="F412" s="2"/>
      <c r="G412" s="9"/>
      <c r="H412" s="9"/>
      <c r="I412" s="9"/>
    </row>
    <row r="413" spans="1:9" ht="16.5" customHeight="1" x14ac:dyDescent="0.2">
      <c r="A413" s="2"/>
      <c r="B413" s="2"/>
      <c r="C413" s="2"/>
      <c r="D413" s="2"/>
      <c r="E413" s="112"/>
      <c r="F413" s="2"/>
      <c r="G413" s="9"/>
      <c r="H413" s="9"/>
      <c r="I413" s="9"/>
    </row>
    <row r="414" spans="1:9" ht="16.5" customHeight="1" x14ac:dyDescent="0.2">
      <c r="A414" s="2"/>
      <c r="B414" s="2"/>
      <c r="C414" s="2"/>
      <c r="D414" s="2"/>
      <c r="E414" s="112"/>
      <c r="F414" s="2"/>
      <c r="G414" s="9"/>
      <c r="H414" s="9"/>
      <c r="I414" s="9"/>
    </row>
    <row r="415" spans="1:9" ht="16.5" customHeight="1" x14ac:dyDescent="0.2">
      <c r="A415" s="2"/>
      <c r="B415" s="2"/>
      <c r="C415" s="2"/>
      <c r="D415" s="2"/>
      <c r="E415" s="112"/>
      <c r="F415" s="2"/>
      <c r="G415" s="9"/>
      <c r="H415" s="9"/>
      <c r="I415" s="9"/>
    </row>
    <row r="416" spans="1:9" ht="16.5" customHeight="1" x14ac:dyDescent="0.2">
      <c r="A416" s="2"/>
      <c r="B416" s="2"/>
      <c r="C416" s="2"/>
      <c r="D416" s="2"/>
      <c r="E416" s="112"/>
      <c r="F416" s="2"/>
      <c r="G416" s="9"/>
      <c r="H416" s="9"/>
      <c r="I416" s="9"/>
    </row>
    <row r="417" spans="1:9" ht="16.5" customHeight="1" x14ac:dyDescent="0.2">
      <c r="A417" s="2"/>
      <c r="B417" s="2"/>
      <c r="C417" s="2"/>
      <c r="D417" s="2"/>
      <c r="E417" s="112"/>
      <c r="F417" s="2"/>
      <c r="G417" s="9"/>
      <c r="H417" s="9"/>
      <c r="I417" s="9"/>
    </row>
    <row r="418" spans="1:9" ht="16.5" customHeight="1" x14ac:dyDescent="0.2">
      <c r="A418" s="2"/>
      <c r="B418" s="2"/>
      <c r="C418" s="2"/>
      <c r="D418" s="2"/>
      <c r="E418" s="112"/>
      <c r="F418" s="2"/>
      <c r="G418" s="9"/>
      <c r="H418" s="9"/>
      <c r="I418" s="9"/>
    </row>
    <row r="419" spans="1:9" ht="16.5" customHeight="1" x14ac:dyDescent="0.2">
      <c r="A419" s="2"/>
      <c r="B419" s="2"/>
      <c r="C419" s="2"/>
      <c r="D419" s="2"/>
      <c r="E419" s="112"/>
      <c r="F419" s="2"/>
      <c r="G419" s="9"/>
      <c r="H419" s="9"/>
      <c r="I419" s="9"/>
    </row>
    <row r="420" spans="1:9" ht="16.5" customHeight="1" x14ac:dyDescent="0.2">
      <c r="A420" s="2"/>
      <c r="B420" s="2"/>
      <c r="C420" s="2"/>
      <c r="D420" s="2"/>
      <c r="E420" s="112"/>
      <c r="F420" s="2"/>
      <c r="G420" s="9"/>
      <c r="H420" s="9"/>
      <c r="I420" s="9"/>
    </row>
    <row r="421" spans="1:9" ht="16.5" customHeight="1" x14ac:dyDescent="0.2">
      <c r="A421" s="2"/>
      <c r="B421" s="2"/>
      <c r="C421" s="2"/>
      <c r="D421" s="2"/>
      <c r="E421" s="112"/>
      <c r="F421" s="2"/>
      <c r="G421" s="9"/>
      <c r="H421" s="9"/>
      <c r="I421" s="9"/>
    </row>
    <row r="422" spans="1:9" ht="16.5" customHeight="1" x14ac:dyDescent="0.2">
      <c r="A422" s="2"/>
      <c r="B422" s="2"/>
      <c r="C422" s="2"/>
      <c r="D422" s="2"/>
      <c r="E422" s="112"/>
      <c r="F422" s="2"/>
      <c r="G422" s="9"/>
      <c r="H422" s="9"/>
      <c r="I422" s="9"/>
    </row>
    <row r="423" spans="1:9" ht="16.5" customHeight="1" x14ac:dyDescent="0.2">
      <c r="A423" s="2"/>
      <c r="B423" s="2"/>
      <c r="C423" s="2"/>
      <c r="D423" s="2"/>
      <c r="E423" s="112"/>
      <c r="F423" s="2"/>
      <c r="G423" s="9"/>
      <c r="H423" s="9"/>
      <c r="I423" s="9"/>
    </row>
    <row r="424" spans="1:9" ht="16.5" customHeight="1" x14ac:dyDescent="0.2">
      <c r="A424" s="2"/>
      <c r="B424" s="2"/>
      <c r="C424" s="2"/>
      <c r="D424" s="2"/>
      <c r="E424" s="112"/>
      <c r="F424" s="2"/>
      <c r="G424" s="9"/>
      <c r="H424" s="9"/>
      <c r="I424" s="9"/>
    </row>
    <row r="425" spans="1:9" ht="16.5" customHeight="1" x14ac:dyDescent="0.2">
      <c r="A425" s="2"/>
      <c r="B425" s="2"/>
      <c r="C425" s="2"/>
      <c r="D425" s="2"/>
      <c r="E425" s="112"/>
      <c r="F425" s="2"/>
      <c r="G425" s="9"/>
      <c r="H425" s="9"/>
      <c r="I425" s="9"/>
    </row>
    <row r="426" spans="1:9" ht="16.5" customHeight="1" x14ac:dyDescent="0.2">
      <c r="A426" s="2"/>
      <c r="B426" s="2"/>
      <c r="C426" s="2"/>
      <c r="D426" s="2"/>
      <c r="E426" s="112"/>
      <c r="F426" s="2"/>
      <c r="G426" s="9"/>
      <c r="H426" s="9"/>
      <c r="I426" s="9"/>
    </row>
    <row r="427" spans="1:9" ht="16.5" customHeight="1" x14ac:dyDescent="0.2">
      <c r="A427" s="2"/>
      <c r="B427" s="2"/>
      <c r="C427" s="2"/>
      <c r="D427" s="2"/>
      <c r="E427" s="112"/>
      <c r="F427" s="2"/>
      <c r="G427" s="9"/>
      <c r="H427" s="9"/>
      <c r="I427" s="9"/>
    </row>
    <row r="428" spans="1:9" ht="16.5" customHeight="1" x14ac:dyDescent="0.2">
      <c r="A428" s="2"/>
      <c r="B428" s="2"/>
      <c r="C428" s="2"/>
      <c r="D428" s="2"/>
      <c r="E428" s="112"/>
      <c r="F428" s="2"/>
      <c r="G428" s="9"/>
      <c r="H428" s="9"/>
      <c r="I428" s="9"/>
    </row>
    <row r="429" spans="1:9" ht="16.5" customHeight="1" x14ac:dyDescent="0.2">
      <c r="A429" s="2"/>
      <c r="B429" s="2"/>
      <c r="C429" s="2"/>
      <c r="D429" s="2"/>
      <c r="E429" s="112"/>
      <c r="F429" s="2"/>
      <c r="G429" s="9"/>
      <c r="H429" s="9"/>
      <c r="I429" s="9"/>
    </row>
    <row r="430" spans="1:9" ht="16.5" customHeight="1" x14ac:dyDescent="0.2">
      <c r="A430" s="2"/>
      <c r="B430" s="2"/>
      <c r="C430" s="2"/>
      <c r="D430" s="2"/>
      <c r="E430" s="112"/>
      <c r="F430" s="2"/>
      <c r="G430" s="9"/>
      <c r="H430" s="9"/>
      <c r="I430" s="9"/>
    </row>
    <row r="431" spans="1:9" ht="16.5" customHeight="1" x14ac:dyDescent="0.2">
      <c r="A431" s="2"/>
      <c r="B431" s="2"/>
      <c r="C431" s="2"/>
      <c r="D431" s="2"/>
      <c r="E431" s="112"/>
      <c r="F431" s="2"/>
      <c r="G431" s="9"/>
      <c r="H431" s="9"/>
      <c r="I431" s="9"/>
    </row>
    <row r="432" spans="1:9" ht="16.5" customHeight="1" x14ac:dyDescent="0.2">
      <c r="A432" s="2"/>
      <c r="B432" s="2"/>
      <c r="C432" s="2"/>
      <c r="D432" s="2"/>
      <c r="E432" s="112"/>
      <c r="F432" s="2"/>
      <c r="G432" s="9"/>
      <c r="H432" s="9"/>
      <c r="I432" s="9"/>
    </row>
    <row r="433" spans="1:9" ht="16.5" customHeight="1" x14ac:dyDescent="0.2">
      <c r="A433" s="2"/>
      <c r="B433" s="2"/>
      <c r="C433" s="2"/>
      <c r="D433" s="2"/>
      <c r="E433" s="112"/>
      <c r="F433" s="2"/>
      <c r="G433" s="9"/>
      <c r="H433" s="9"/>
      <c r="I433" s="9"/>
    </row>
    <row r="434" spans="1:9" ht="16.5" customHeight="1" x14ac:dyDescent="0.2">
      <c r="A434" s="2"/>
      <c r="B434" s="2"/>
      <c r="C434" s="2"/>
      <c r="D434" s="2"/>
      <c r="E434" s="112"/>
      <c r="F434" s="2"/>
      <c r="G434" s="9"/>
      <c r="H434" s="9"/>
      <c r="I434" s="9"/>
    </row>
    <row r="435" spans="1:9" ht="16.5" customHeight="1" x14ac:dyDescent="0.2">
      <c r="A435" s="2"/>
      <c r="B435" s="2"/>
      <c r="C435" s="2"/>
      <c r="D435" s="2"/>
      <c r="E435" s="112"/>
      <c r="F435" s="2"/>
      <c r="G435" s="9"/>
      <c r="H435" s="9"/>
      <c r="I435" s="9"/>
    </row>
    <row r="436" spans="1:9" ht="16.5" customHeight="1" x14ac:dyDescent="0.2">
      <c r="A436" s="2"/>
      <c r="B436" s="2"/>
      <c r="C436" s="2"/>
      <c r="D436" s="2"/>
      <c r="E436" s="112"/>
      <c r="F436" s="2"/>
      <c r="G436" s="9"/>
      <c r="H436" s="9"/>
      <c r="I436" s="9"/>
    </row>
    <row r="437" spans="1:9" ht="16.5" customHeight="1" x14ac:dyDescent="0.2">
      <c r="A437" s="2"/>
      <c r="B437" s="2"/>
      <c r="C437" s="2"/>
      <c r="D437" s="2"/>
      <c r="E437" s="112"/>
      <c r="F437" s="2"/>
      <c r="G437" s="9"/>
      <c r="H437" s="9"/>
      <c r="I437" s="9"/>
    </row>
    <row r="438" spans="1:9" ht="16.5" customHeight="1" x14ac:dyDescent="0.2">
      <c r="A438" s="2"/>
      <c r="B438" s="2"/>
      <c r="C438" s="2"/>
      <c r="D438" s="2"/>
      <c r="E438" s="112"/>
      <c r="F438" s="2"/>
      <c r="G438" s="9"/>
      <c r="H438" s="9"/>
      <c r="I438" s="9"/>
    </row>
    <row r="439" spans="1:9" ht="16.5" customHeight="1" x14ac:dyDescent="0.2">
      <c r="A439" s="2"/>
      <c r="B439" s="2"/>
      <c r="C439" s="2"/>
      <c r="D439" s="2"/>
      <c r="E439" s="112"/>
      <c r="F439" s="2"/>
      <c r="G439" s="9"/>
      <c r="H439" s="9"/>
      <c r="I439" s="9"/>
    </row>
    <row r="440" spans="1:9" ht="16.5" customHeight="1" x14ac:dyDescent="0.2">
      <c r="A440" s="2"/>
      <c r="B440" s="2"/>
      <c r="C440" s="2"/>
      <c r="D440" s="2"/>
      <c r="E440" s="112"/>
      <c r="F440" s="2"/>
      <c r="G440" s="9"/>
      <c r="H440" s="9"/>
      <c r="I440" s="9"/>
    </row>
    <row r="441" spans="1:9" ht="16.5" customHeight="1" x14ac:dyDescent="0.2">
      <c r="A441" s="2"/>
      <c r="B441" s="2"/>
      <c r="C441" s="2"/>
      <c r="D441" s="2"/>
      <c r="E441" s="112"/>
      <c r="F441" s="2"/>
      <c r="G441" s="9"/>
      <c r="H441" s="9"/>
      <c r="I441" s="9"/>
    </row>
    <row r="442" spans="1:9" ht="16.5" customHeight="1" x14ac:dyDescent="0.2">
      <c r="A442" s="2"/>
      <c r="B442" s="2"/>
      <c r="C442" s="2"/>
      <c r="D442" s="2"/>
      <c r="E442" s="112"/>
      <c r="F442" s="2"/>
      <c r="G442" s="9"/>
      <c r="H442" s="9"/>
      <c r="I442" s="9"/>
    </row>
    <row r="443" spans="1:9" ht="16.5" customHeight="1" x14ac:dyDescent="0.2">
      <c r="A443" s="2"/>
      <c r="B443" s="2"/>
      <c r="C443" s="2"/>
      <c r="D443" s="2"/>
      <c r="E443" s="112"/>
      <c r="F443" s="2"/>
      <c r="G443" s="9"/>
      <c r="H443" s="9"/>
      <c r="I443" s="9"/>
    </row>
    <row r="444" spans="1:9" ht="16.5" customHeight="1" x14ac:dyDescent="0.2">
      <c r="A444" s="2"/>
      <c r="B444" s="2"/>
      <c r="C444" s="2"/>
      <c r="D444" s="2"/>
      <c r="E444" s="112"/>
      <c r="F444" s="2"/>
      <c r="G444" s="9"/>
      <c r="H444" s="9"/>
      <c r="I444" s="9"/>
    </row>
    <row r="445" spans="1:9" ht="16.5" customHeight="1" x14ac:dyDescent="0.2">
      <c r="A445" s="2"/>
      <c r="B445" s="2"/>
      <c r="C445" s="2"/>
      <c r="D445" s="2"/>
      <c r="E445" s="112"/>
      <c r="F445" s="2"/>
      <c r="G445" s="9"/>
      <c r="H445" s="9"/>
      <c r="I445" s="9"/>
    </row>
    <row r="446" spans="1:9" ht="16.5" customHeight="1" x14ac:dyDescent="0.2">
      <c r="A446" s="2"/>
      <c r="B446" s="2"/>
      <c r="C446" s="2"/>
      <c r="D446" s="2"/>
      <c r="E446" s="112"/>
      <c r="F446" s="2"/>
      <c r="G446" s="9"/>
      <c r="H446" s="9"/>
      <c r="I446" s="9"/>
    </row>
    <row r="447" spans="1:9" ht="16.5" customHeight="1" x14ac:dyDescent="0.2">
      <c r="A447" s="2"/>
      <c r="B447" s="2"/>
      <c r="C447" s="2"/>
      <c r="D447" s="2"/>
      <c r="E447" s="112"/>
      <c r="F447" s="2"/>
      <c r="G447" s="9"/>
      <c r="H447" s="9"/>
      <c r="I447" s="9"/>
    </row>
    <row r="448" spans="1:9" ht="16.5" customHeight="1" x14ac:dyDescent="0.2">
      <c r="A448" s="2"/>
      <c r="B448" s="2"/>
      <c r="C448" s="2"/>
      <c r="D448" s="2"/>
      <c r="E448" s="112"/>
      <c r="F448" s="2"/>
      <c r="G448" s="9"/>
      <c r="H448" s="9"/>
      <c r="I448" s="9"/>
    </row>
    <row r="449" spans="1:9" ht="16.5" customHeight="1" x14ac:dyDescent="0.2">
      <c r="A449" s="2"/>
      <c r="B449" s="2"/>
      <c r="C449" s="2"/>
      <c r="D449" s="2"/>
      <c r="E449" s="112"/>
      <c r="F449" s="2"/>
      <c r="G449" s="9"/>
      <c r="H449" s="9"/>
      <c r="I449" s="9"/>
    </row>
    <row r="450" spans="1:9" ht="16.5" customHeight="1" x14ac:dyDescent="0.2">
      <c r="A450" s="2"/>
      <c r="B450" s="2"/>
      <c r="C450" s="2"/>
      <c r="D450" s="2"/>
      <c r="E450" s="112"/>
      <c r="F450" s="2"/>
      <c r="G450" s="9"/>
      <c r="H450" s="9"/>
      <c r="I450" s="9"/>
    </row>
    <row r="451" spans="1:9" ht="16.5" customHeight="1" x14ac:dyDescent="0.2">
      <c r="A451" s="2"/>
      <c r="B451" s="2"/>
      <c r="C451" s="2"/>
      <c r="D451" s="2"/>
      <c r="E451" s="112"/>
      <c r="F451" s="2"/>
      <c r="G451" s="9"/>
      <c r="H451" s="9"/>
      <c r="I451" s="9"/>
    </row>
    <row r="452" spans="1:9" ht="16.5" customHeight="1" x14ac:dyDescent="0.2">
      <c r="A452" s="2"/>
      <c r="B452" s="2"/>
      <c r="C452" s="2"/>
      <c r="D452" s="2"/>
      <c r="E452" s="112"/>
      <c r="F452" s="2"/>
      <c r="G452" s="9"/>
      <c r="H452" s="9"/>
      <c r="I452" s="9"/>
    </row>
    <row r="453" spans="1:9" ht="16.5" customHeight="1" x14ac:dyDescent="0.2">
      <c r="A453" s="2"/>
      <c r="B453" s="2"/>
      <c r="C453" s="2"/>
      <c r="D453" s="2"/>
      <c r="E453" s="112"/>
      <c r="F453" s="2"/>
      <c r="G453" s="9"/>
      <c r="H453" s="9"/>
      <c r="I453" s="9"/>
    </row>
    <row r="454" spans="1:9" ht="16.5" customHeight="1" x14ac:dyDescent="0.2">
      <c r="A454" s="2"/>
      <c r="B454" s="2"/>
      <c r="C454" s="2"/>
      <c r="D454" s="2"/>
      <c r="E454" s="112"/>
      <c r="F454" s="2"/>
      <c r="G454" s="9"/>
      <c r="H454" s="9"/>
      <c r="I454" s="9"/>
    </row>
    <row r="455" spans="1:9" ht="16.5" customHeight="1" x14ac:dyDescent="0.2">
      <c r="A455" s="2"/>
      <c r="B455" s="2"/>
      <c r="C455" s="2"/>
      <c r="D455" s="2"/>
      <c r="E455" s="112"/>
      <c r="F455" s="2"/>
      <c r="G455" s="9"/>
      <c r="H455" s="9"/>
      <c r="I455" s="9"/>
    </row>
    <row r="456" spans="1:9" ht="16.5" customHeight="1" x14ac:dyDescent="0.2">
      <c r="A456" s="2"/>
      <c r="B456" s="2"/>
      <c r="C456" s="2"/>
      <c r="D456" s="2"/>
      <c r="E456" s="112"/>
      <c r="F456" s="2"/>
      <c r="G456" s="9"/>
      <c r="H456" s="9"/>
      <c r="I456" s="9"/>
    </row>
    <row r="457" spans="1:9" ht="16.5" customHeight="1" x14ac:dyDescent="0.2">
      <c r="A457" s="2"/>
      <c r="B457" s="2"/>
      <c r="C457" s="2"/>
      <c r="D457" s="2"/>
      <c r="E457" s="112"/>
      <c r="F457" s="2"/>
      <c r="G457" s="9"/>
      <c r="H457" s="9"/>
      <c r="I457" s="9"/>
    </row>
    <row r="458" spans="1:9" ht="16.5" customHeight="1" x14ac:dyDescent="0.2">
      <c r="A458" s="2"/>
      <c r="B458" s="2"/>
      <c r="C458" s="2"/>
      <c r="D458" s="2"/>
      <c r="E458" s="112"/>
      <c r="F458" s="2"/>
      <c r="G458" s="9"/>
      <c r="H458" s="9"/>
      <c r="I458" s="9"/>
    </row>
    <row r="459" spans="1:9" ht="16.5" customHeight="1" x14ac:dyDescent="0.2">
      <c r="A459" s="2"/>
      <c r="B459" s="2"/>
      <c r="C459" s="2"/>
      <c r="D459" s="2"/>
      <c r="E459" s="112"/>
      <c r="F459" s="2"/>
      <c r="G459" s="9"/>
      <c r="H459" s="9"/>
      <c r="I459" s="9"/>
    </row>
    <row r="460" spans="1:9" ht="16.5" customHeight="1" x14ac:dyDescent="0.2">
      <c r="A460" s="2"/>
      <c r="B460" s="2"/>
      <c r="C460" s="2"/>
      <c r="D460" s="2"/>
      <c r="E460" s="112"/>
      <c r="F460" s="2"/>
      <c r="G460" s="9"/>
      <c r="H460" s="9"/>
      <c r="I460" s="9"/>
    </row>
    <row r="461" spans="1:9" ht="16.5" customHeight="1" x14ac:dyDescent="0.2">
      <c r="A461" s="2"/>
      <c r="B461" s="2"/>
      <c r="C461" s="2"/>
      <c r="D461" s="2"/>
      <c r="E461" s="112"/>
      <c r="F461" s="2"/>
      <c r="G461" s="9"/>
      <c r="H461" s="9"/>
      <c r="I461" s="9"/>
    </row>
    <row r="462" spans="1:9" ht="16.5" customHeight="1" x14ac:dyDescent="0.2">
      <c r="A462" s="2"/>
      <c r="B462" s="2"/>
      <c r="C462" s="2"/>
      <c r="D462" s="2"/>
      <c r="E462" s="112"/>
      <c r="F462" s="2"/>
      <c r="G462" s="9"/>
      <c r="H462" s="9"/>
      <c r="I462" s="9"/>
    </row>
    <row r="463" spans="1:9" ht="16.5" customHeight="1" x14ac:dyDescent="0.2">
      <c r="A463" s="2"/>
      <c r="B463" s="2"/>
      <c r="C463" s="2"/>
      <c r="D463" s="2"/>
      <c r="E463" s="112"/>
      <c r="F463" s="2"/>
      <c r="G463" s="9"/>
      <c r="H463" s="9"/>
      <c r="I463" s="9"/>
    </row>
    <row r="464" spans="1:9" ht="16.5" customHeight="1" x14ac:dyDescent="0.2">
      <c r="A464" s="2"/>
      <c r="B464" s="2"/>
      <c r="C464" s="2"/>
      <c r="D464" s="2"/>
      <c r="E464" s="112"/>
      <c r="F464" s="2"/>
      <c r="G464" s="9"/>
      <c r="H464" s="9"/>
      <c r="I464" s="9"/>
    </row>
    <row r="465" spans="1:9" ht="16.5" customHeight="1" x14ac:dyDescent="0.2">
      <c r="A465" s="2"/>
      <c r="B465" s="2"/>
      <c r="C465" s="2"/>
      <c r="D465" s="2"/>
      <c r="E465" s="112"/>
      <c r="F465" s="2"/>
      <c r="G465" s="9"/>
      <c r="H465" s="9"/>
      <c r="I465" s="9"/>
    </row>
    <row r="466" spans="1:9" ht="16.5" customHeight="1" x14ac:dyDescent="0.2">
      <c r="A466" s="2"/>
      <c r="B466" s="2"/>
      <c r="C466" s="2"/>
      <c r="D466" s="2"/>
      <c r="E466" s="112"/>
      <c r="F466" s="2"/>
      <c r="G466" s="9"/>
      <c r="H466" s="9"/>
      <c r="I466" s="9"/>
    </row>
    <row r="467" spans="1:9" ht="16.5" customHeight="1" x14ac:dyDescent="0.2">
      <c r="A467" s="2"/>
      <c r="B467" s="2"/>
      <c r="C467" s="2"/>
      <c r="D467" s="2"/>
      <c r="E467" s="112"/>
      <c r="F467" s="2"/>
      <c r="G467" s="9"/>
      <c r="H467" s="9"/>
      <c r="I467" s="9"/>
    </row>
    <row r="468" spans="1:9" ht="16.5" customHeight="1" x14ac:dyDescent="0.2">
      <c r="A468" s="2"/>
      <c r="B468" s="2"/>
      <c r="C468" s="2"/>
      <c r="D468" s="2"/>
      <c r="E468" s="112"/>
      <c r="F468" s="2"/>
      <c r="G468" s="9"/>
      <c r="H468" s="9"/>
      <c r="I468" s="9"/>
    </row>
    <row r="469" spans="1:9" ht="16.5" customHeight="1" x14ac:dyDescent="0.2">
      <c r="A469" s="2"/>
      <c r="B469" s="2"/>
      <c r="C469" s="2"/>
      <c r="D469" s="2"/>
      <c r="E469" s="112"/>
      <c r="F469" s="2"/>
      <c r="G469" s="9"/>
      <c r="H469" s="9"/>
      <c r="I469" s="9"/>
    </row>
    <row r="470" spans="1:9" ht="16.5" customHeight="1" x14ac:dyDescent="0.2">
      <c r="A470" s="2"/>
      <c r="B470" s="2"/>
      <c r="C470" s="2"/>
      <c r="D470" s="2"/>
      <c r="E470" s="112"/>
      <c r="F470" s="2"/>
      <c r="G470" s="9"/>
      <c r="H470" s="9"/>
      <c r="I470" s="9"/>
    </row>
    <row r="471" spans="1:9" ht="16.5" customHeight="1" x14ac:dyDescent="0.2">
      <c r="A471" s="2"/>
      <c r="B471" s="2"/>
      <c r="C471" s="2"/>
      <c r="D471" s="2"/>
      <c r="E471" s="112"/>
      <c r="F471" s="2"/>
      <c r="G471" s="9"/>
      <c r="H471" s="9"/>
      <c r="I471" s="9"/>
    </row>
    <row r="472" spans="1:9" ht="16.5" customHeight="1" x14ac:dyDescent="0.2">
      <c r="A472" s="2"/>
      <c r="B472" s="2"/>
      <c r="C472" s="2"/>
      <c r="D472" s="2"/>
      <c r="E472" s="112"/>
      <c r="F472" s="2"/>
      <c r="G472" s="9"/>
      <c r="H472" s="9"/>
      <c r="I472" s="9"/>
    </row>
    <row r="473" spans="1:9" ht="16.5" customHeight="1" x14ac:dyDescent="0.2">
      <c r="A473" s="2"/>
      <c r="B473" s="2"/>
      <c r="C473" s="2"/>
      <c r="D473" s="2"/>
      <c r="E473" s="112"/>
      <c r="F473" s="2"/>
      <c r="G473" s="9"/>
      <c r="H473" s="9"/>
      <c r="I473" s="9"/>
    </row>
    <row r="474" spans="1:9" ht="16.5" customHeight="1" x14ac:dyDescent="0.2">
      <c r="A474" s="2"/>
      <c r="B474" s="2"/>
      <c r="C474" s="2"/>
      <c r="D474" s="2"/>
      <c r="E474" s="112"/>
      <c r="F474" s="2"/>
      <c r="G474" s="9"/>
      <c r="H474" s="9"/>
      <c r="I474" s="9"/>
    </row>
    <row r="475" spans="1:9" ht="16.5" customHeight="1" x14ac:dyDescent="0.2">
      <c r="A475" s="2"/>
      <c r="B475" s="2"/>
      <c r="C475" s="2"/>
      <c r="D475" s="2"/>
      <c r="E475" s="112"/>
      <c r="F475" s="2"/>
      <c r="G475" s="9"/>
      <c r="H475" s="9"/>
      <c r="I475" s="9"/>
    </row>
    <row r="476" spans="1:9" ht="16.5" customHeight="1" x14ac:dyDescent="0.2">
      <c r="A476" s="2"/>
      <c r="B476" s="2"/>
      <c r="C476" s="2"/>
      <c r="D476" s="2"/>
      <c r="E476" s="112"/>
      <c r="F476" s="2"/>
      <c r="G476" s="9"/>
      <c r="H476" s="9"/>
      <c r="I476" s="9"/>
    </row>
    <row r="477" spans="1:9" ht="16.5" customHeight="1" x14ac:dyDescent="0.2">
      <c r="A477" s="2"/>
      <c r="B477" s="2"/>
      <c r="C477" s="2"/>
      <c r="D477" s="2"/>
      <c r="E477" s="112"/>
      <c r="F477" s="2"/>
      <c r="G477" s="9"/>
      <c r="H477" s="9"/>
      <c r="I477" s="9"/>
    </row>
    <row r="478" spans="1:9" ht="16.5" customHeight="1" x14ac:dyDescent="0.2">
      <c r="A478" s="2"/>
      <c r="B478" s="2"/>
      <c r="C478" s="2"/>
      <c r="D478" s="2"/>
      <c r="E478" s="112"/>
      <c r="F478" s="2"/>
      <c r="G478" s="9"/>
      <c r="H478" s="9"/>
      <c r="I478" s="9"/>
    </row>
    <row r="479" spans="1:9" ht="16.5" customHeight="1" x14ac:dyDescent="0.2">
      <c r="A479" s="2"/>
      <c r="B479" s="2"/>
      <c r="C479" s="2"/>
      <c r="D479" s="2"/>
      <c r="E479" s="112"/>
      <c r="F479" s="2"/>
      <c r="G479" s="9"/>
      <c r="H479" s="9"/>
      <c r="I479" s="9"/>
    </row>
    <row r="480" spans="1:9" ht="16.5" customHeight="1" x14ac:dyDescent="0.2">
      <c r="A480" s="2"/>
      <c r="B480" s="2"/>
      <c r="C480" s="2"/>
      <c r="D480" s="2"/>
      <c r="E480" s="112"/>
      <c r="F480" s="2"/>
      <c r="G480" s="9"/>
      <c r="H480" s="9"/>
      <c r="I480" s="9"/>
    </row>
    <row r="481" spans="1:9" ht="16.5" customHeight="1" x14ac:dyDescent="0.2">
      <c r="A481" s="2"/>
      <c r="B481" s="2"/>
      <c r="C481" s="2"/>
      <c r="D481" s="2"/>
      <c r="E481" s="112"/>
      <c r="F481" s="2"/>
      <c r="G481" s="9"/>
      <c r="H481" s="9"/>
      <c r="I481" s="9"/>
    </row>
    <row r="482" spans="1:9" ht="16.5" customHeight="1" x14ac:dyDescent="0.2">
      <c r="A482" s="2"/>
      <c r="B482" s="2"/>
      <c r="C482" s="2"/>
      <c r="D482" s="2"/>
      <c r="E482" s="112"/>
      <c r="F482" s="2"/>
      <c r="G482" s="9"/>
      <c r="H482" s="9"/>
      <c r="I482" s="9"/>
    </row>
    <row r="483" spans="1:9" ht="16.5" customHeight="1" x14ac:dyDescent="0.2">
      <c r="A483" s="2"/>
      <c r="B483" s="2"/>
      <c r="C483" s="2"/>
      <c r="D483" s="2"/>
      <c r="E483" s="112"/>
      <c r="F483" s="2"/>
      <c r="G483" s="9"/>
      <c r="H483" s="9"/>
      <c r="I483" s="9"/>
    </row>
    <row r="484" spans="1:9" ht="16.5" customHeight="1" x14ac:dyDescent="0.2">
      <c r="A484" s="2"/>
      <c r="B484" s="2"/>
      <c r="C484" s="2"/>
      <c r="D484" s="2"/>
      <c r="E484" s="112"/>
      <c r="F484" s="2"/>
      <c r="G484" s="9"/>
      <c r="H484" s="9"/>
      <c r="I484" s="9"/>
    </row>
    <row r="485" spans="1:9" ht="16.5" customHeight="1" x14ac:dyDescent="0.2">
      <c r="A485" s="2"/>
      <c r="B485" s="2"/>
      <c r="C485" s="2"/>
      <c r="D485" s="2"/>
      <c r="E485" s="112"/>
      <c r="F485" s="2"/>
      <c r="G485" s="9"/>
      <c r="H485" s="9"/>
      <c r="I485" s="9"/>
    </row>
    <row r="486" spans="1:9" ht="16.5" customHeight="1" x14ac:dyDescent="0.2">
      <c r="A486" s="2"/>
      <c r="B486" s="2"/>
      <c r="C486" s="2"/>
      <c r="D486" s="2"/>
      <c r="E486" s="112"/>
      <c r="F486" s="2"/>
      <c r="G486" s="9"/>
      <c r="H486" s="9"/>
      <c r="I486" s="9"/>
    </row>
    <row r="487" spans="1:9" ht="16.5" customHeight="1" x14ac:dyDescent="0.2">
      <c r="A487" s="2"/>
      <c r="B487" s="2"/>
      <c r="C487" s="2"/>
      <c r="D487" s="2"/>
      <c r="E487" s="112"/>
      <c r="F487" s="2"/>
      <c r="G487" s="9"/>
      <c r="H487" s="9"/>
      <c r="I487" s="9"/>
    </row>
    <row r="488" spans="1:9" ht="16.5" customHeight="1" x14ac:dyDescent="0.2">
      <c r="A488" s="2"/>
      <c r="B488" s="2"/>
      <c r="C488" s="2"/>
      <c r="D488" s="2"/>
      <c r="E488" s="112"/>
      <c r="F488" s="2"/>
      <c r="G488" s="9"/>
      <c r="H488" s="9"/>
      <c r="I488" s="9"/>
    </row>
    <row r="489" spans="1:9" ht="16.5" customHeight="1" x14ac:dyDescent="0.2">
      <c r="A489" s="2"/>
      <c r="B489" s="2"/>
      <c r="C489" s="2"/>
      <c r="D489" s="2"/>
      <c r="E489" s="112"/>
      <c r="F489" s="2"/>
      <c r="G489" s="9"/>
      <c r="H489" s="9"/>
      <c r="I489" s="9"/>
    </row>
    <row r="490" spans="1:9" ht="16.5" customHeight="1" x14ac:dyDescent="0.2">
      <c r="A490" s="2"/>
      <c r="B490" s="2"/>
      <c r="C490" s="2"/>
      <c r="D490" s="2"/>
      <c r="E490" s="112"/>
      <c r="F490" s="2"/>
      <c r="G490" s="9"/>
      <c r="H490" s="9"/>
      <c r="I490" s="9"/>
    </row>
    <row r="491" spans="1:9" ht="16.5" customHeight="1" x14ac:dyDescent="0.2">
      <c r="A491" s="2"/>
      <c r="B491" s="2"/>
      <c r="C491" s="2"/>
      <c r="D491" s="2"/>
      <c r="E491" s="112"/>
      <c r="F491" s="2"/>
      <c r="G491" s="9"/>
      <c r="H491" s="9"/>
      <c r="I491" s="9"/>
    </row>
    <row r="492" spans="1:9" ht="16.5" customHeight="1" x14ac:dyDescent="0.2">
      <c r="A492" s="2"/>
      <c r="B492" s="2"/>
      <c r="C492" s="2"/>
      <c r="D492" s="2"/>
      <c r="E492" s="112"/>
      <c r="F492" s="2"/>
      <c r="G492" s="9"/>
      <c r="H492" s="9"/>
      <c r="I492" s="9"/>
    </row>
    <row r="493" spans="1:9" ht="16.5" customHeight="1" x14ac:dyDescent="0.2">
      <c r="A493" s="2"/>
      <c r="B493" s="2"/>
      <c r="C493" s="2"/>
      <c r="D493" s="2"/>
      <c r="E493" s="112"/>
      <c r="F493" s="2"/>
      <c r="G493" s="9"/>
      <c r="H493" s="9"/>
      <c r="I493" s="9"/>
    </row>
    <row r="494" spans="1:9" ht="16.5" customHeight="1" x14ac:dyDescent="0.2">
      <c r="A494" s="2"/>
      <c r="B494" s="2"/>
      <c r="C494" s="2"/>
      <c r="D494" s="2"/>
      <c r="E494" s="112"/>
      <c r="F494" s="2"/>
      <c r="G494" s="9"/>
      <c r="H494" s="9"/>
      <c r="I494" s="9"/>
    </row>
    <row r="495" spans="1:9" ht="16.5" customHeight="1" x14ac:dyDescent="0.2">
      <c r="A495" s="2"/>
      <c r="B495" s="2"/>
      <c r="C495" s="2"/>
      <c r="D495" s="2"/>
      <c r="E495" s="112"/>
      <c r="F495" s="2"/>
      <c r="G495" s="9"/>
      <c r="H495" s="9"/>
      <c r="I495" s="9"/>
    </row>
    <row r="496" spans="1:9" ht="16.5" customHeight="1" x14ac:dyDescent="0.2">
      <c r="A496" s="2"/>
      <c r="B496" s="2"/>
      <c r="C496" s="2"/>
      <c r="D496" s="2"/>
      <c r="E496" s="112"/>
      <c r="F496" s="2"/>
      <c r="G496" s="9"/>
      <c r="H496" s="9"/>
      <c r="I496" s="9"/>
    </row>
    <row r="497" spans="1:9" ht="16.5" customHeight="1" x14ac:dyDescent="0.2">
      <c r="A497" s="2"/>
      <c r="B497" s="2"/>
      <c r="C497" s="2"/>
      <c r="D497" s="2"/>
      <c r="E497" s="112"/>
      <c r="F497" s="2"/>
      <c r="G497" s="9"/>
      <c r="H497" s="9"/>
      <c r="I497" s="9"/>
    </row>
    <row r="498" spans="1:9" ht="16.5" customHeight="1" x14ac:dyDescent="0.2">
      <c r="A498" s="2"/>
      <c r="B498" s="2"/>
      <c r="C498" s="2"/>
      <c r="D498" s="2"/>
      <c r="E498" s="112"/>
      <c r="F498" s="2"/>
      <c r="G498" s="9"/>
      <c r="H498" s="9"/>
      <c r="I498" s="9"/>
    </row>
    <row r="499" spans="1:9" ht="16.5" customHeight="1" x14ac:dyDescent="0.2">
      <c r="A499" s="2"/>
      <c r="B499" s="2"/>
      <c r="C499" s="2"/>
      <c r="D499" s="2"/>
      <c r="E499" s="112"/>
      <c r="F499" s="2"/>
      <c r="G499" s="9"/>
      <c r="H499" s="9"/>
      <c r="I499" s="9"/>
    </row>
    <row r="500" spans="1:9" ht="16.5" customHeight="1" x14ac:dyDescent="0.2">
      <c r="A500" s="2"/>
      <c r="B500" s="2"/>
      <c r="C500" s="2"/>
      <c r="D500" s="2"/>
      <c r="E500" s="112"/>
      <c r="F500" s="2"/>
      <c r="G500" s="9"/>
      <c r="H500" s="9"/>
      <c r="I500" s="9"/>
    </row>
    <row r="501" spans="1:9" ht="16.5" customHeight="1" x14ac:dyDescent="0.2">
      <c r="A501" s="2"/>
      <c r="B501" s="2"/>
      <c r="C501" s="2"/>
      <c r="D501" s="2"/>
      <c r="E501" s="112"/>
      <c r="F501" s="2"/>
      <c r="G501" s="9"/>
      <c r="H501" s="9"/>
      <c r="I501" s="9"/>
    </row>
    <row r="502" spans="1:9" ht="16.5" customHeight="1" x14ac:dyDescent="0.2">
      <c r="A502" s="2"/>
      <c r="B502" s="2"/>
      <c r="C502" s="2"/>
      <c r="D502" s="2"/>
      <c r="E502" s="112"/>
      <c r="F502" s="2"/>
      <c r="G502" s="9"/>
      <c r="H502" s="9"/>
      <c r="I502" s="9"/>
    </row>
    <row r="503" spans="1:9" ht="16.5" customHeight="1" x14ac:dyDescent="0.2">
      <c r="A503" s="2"/>
      <c r="B503" s="2"/>
      <c r="C503" s="2"/>
      <c r="D503" s="2"/>
      <c r="E503" s="112"/>
      <c r="F503" s="2"/>
      <c r="G503" s="9"/>
      <c r="H503" s="9"/>
      <c r="I503" s="9"/>
    </row>
    <row r="504" spans="1:9" ht="16.5" customHeight="1" x14ac:dyDescent="0.2">
      <c r="A504" s="2"/>
      <c r="B504" s="2"/>
      <c r="C504" s="2"/>
      <c r="D504" s="2"/>
      <c r="E504" s="112"/>
      <c r="F504" s="2"/>
      <c r="G504" s="9"/>
      <c r="H504" s="9"/>
      <c r="I504" s="9"/>
    </row>
    <row r="505" spans="1:9" ht="16.5" customHeight="1" x14ac:dyDescent="0.2">
      <c r="A505" s="2"/>
      <c r="B505" s="2"/>
      <c r="C505" s="2"/>
      <c r="D505" s="2"/>
      <c r="E505" s="112"/>
      <c r="F505" s="2"/>
      <c r="G505" s="9"/>
      <c r="H505" s="9"/>
      <c r="I505" s="9"/>
    </row>
    <row r="506" spans="1:9" ht="16.5" customHeight="1" x14ac:dyDescent="0.2">
      <c r="A506" s="2"/>
      <c r="B506" s="2"/>
      <c r="C506" s="2"/>
      <c r="D506" s="2"/>
      <c r="E506" s="112"/>
      <c r="F506" s="2"/>
      <c r="G506" s="9"/>
      <c r="H506" s="9"/>
      <c r="I506" s="9"/>
    </row>
    <row r="507" spans="1:9" ht="16.5" customHeight="1" x14ac:dyDescent="0.2">
      <c r="A507" s="2"/>
      <c r="B507" s="2"/>
      <c r="C507" s="2"/>
      <c r="D507" s="2"/>
      <c r="E507" s="112"/>
      <c r="F507" s="2"/>
      <c r="G507" s="9"/>
      <c r="H507" s="9"/>
      <c r="I507" s="9"/>
    </row>
    <row r="508" spans="1:9" ht="16.5" customHeight="1" x14ac:dyDescent="0.2">
      <c r="A508" s="2"/>
      <c r="B508" s="2"/>
      <c r="C508" s="2"/>
      <c r="D508" s="2"/>
      <c r="E508" s="112"/>
      <c r="F508" s="2"/>
      <c r="G508" s="9"/>
      <c r="H508" s="9"/>
      <c r="I508" s="9"/>
    </row>
    <row r="509" spans="1:9" ht="16.5" customHeight="1" x14ac:dyDescent="0.2">
      <c r="A509" s="2"/>
      <c r="B509" s="2"/>
      <c r="C509" s="2"/>
      <c r="D509" s="2"/>
      <c r="E509" s="112"/>
      <c r="F509" s="2"/>
      <c r="G509" s="9"/>
      <c r="H509" s="9"/>
      <c r="I509" s="9"/>
    </row>
    <row r="510" spans="1:9" ht="16.5" customHeight="1" x14ac:dyDescent="0.2">
      <c r="A510" s="2"/>
      <c r="B510" s="2"/>
      <c r="C510" s="2"/>
      <c r="D510" s="2"/>
      <c r="E510" s="112"/>
      <c r="F510" s="2"/>
      <c r="G510" s="9"/>
      <c r="H510" s="9"/>
      <c r="I510" s="9"/>
    </row>
    <row r="511" spans="1:9" ht="16.5" customHeight="1" x14ac:dyDescent="0.2">
      <c r="A511" s="2"/>
      <c r="B511" s="2"/>
      <c r="C511" s="2"/>
      <c r="D511" s="2"/>
      <c r="E511" s="112"/>
      <c r="F511" s="2"/>
      <c r="G511" s="9"/>
      <c r="H511" s="9"/>
      <c r="I511" s="9"/>
    </row>
    <row r="512" spans="1:9" ht="16.5" customHeight="1" x14ac:dyDescent="0.2">
      <c r="A512" s="2"/>
      <c r="B512" s="2"/>
      <c r="C512" s="2"/>
      <c r="D512" s="2"/>
      <c r="E512" s="112"/>
      <c r="F512" s="2"/>
      <c r="G512" s="9"/>
      <c r="H512" s="9"/>
      <c r="I512" s="9"/>
    </row>
    <row r="513" spans="1:9" ht="16.5" customHeight="1" x14ac:dyDescent="0.2">
      <c r="A513" s="2"/>
      <c r="B513" s="2"/>
      <c r="C513" s="2"/>
      <c r="D513" s="2"/>
      <c r="E513" s="112"/>
      <c r="F513" s="2"/>
      <c r="G513" s="9"/>
      <c r="H513" s="9"/>
      <c r="I513" s="9"/>
    </row>
    <row r="514" spans="1:9" ht="16.5" customHeight="1" x14ac:dyDescent="0.2">
      <c r="A514" s="2"/>
      <c r="B514" s="2"/>
      <c r="C514" s="2"/>
      <c r="D514" s="2"/>
      <c r="E514" s="112"/>
      <c r="F514" s="2"/>
      <c r="G514" s="9"/>
      <c r="H514" s="9"/>
      <c r="I514" s="9"/>
    </row>
    <row r="515" spans="1:9" ht="16.5" customHeight="1" x14ac:dyDescent="0.2">
      <c r="A515" s="2"/>
      <c r="B515" s="2"/>
      <c r="C515" s="2"/>
      <c r="D515" s="2"/>
      <c r="E515" s="112"/>
      <c r="F515" s="2"/>
      <c r="G515" s="9"/>
      <c r="H515" s="9"/>
      <c r="I515" s="9"/>
    </row>
    <row r="516" spans="1:9" ht="16.5" customHeight="1" x14ac:dyDescent="0.2">
      <c r="A516" s="2"/>
      <c r="B516" s="2"/>
      <c r="C516" s="2"/>
      <c r="D516" s="2"/>
      <c r="E516" s="112"/>
      <c r="F516" s="2"/>
      <c r="G516" s="9"/>
      <c r="H516" s="9"/>
      <c r="I516" s="9"/>
    </row>
    <row r="517" spans="1:9" ht="16.5" customHeight="1" x14ac:dyDescent="0.2">
      <c r="A517" s="2"/>
      <c r="B517" s="2"/>
      <c r="C517" s="2"/>
      <c r="D517" s="2"/>
      <c r="E517" s="112"/>
      <c r="F517" s="2"/>
      <c r="G517" s="9"/>
      <c r="H517" s="9"/>
      <c r="I517" s="9"/>
    </row>
    <row r="518" spans="1:9" ht="16.5" customHeight="1" x14ac:dyDescent="0.2">
      <c r="A518" s="2"/>
      <c r="B518" s="2"/>
      <c r="C518" s="2"/>
      <c r="D518" s="2"/>
      <c r="E518" s="112"/>
      <c r="F518" s="2"/>
      <c r="G518" s="9"/>
      <c r="H518" s="9"/>
      <c r="I518" s="9"/>
    </row>
    <row r="519" spans="1:9" ht="16.5" customHeight="1" x14ac:dyDescent="0.2">
      <c r="A519" s="2"/>
      <c r="B519" s="2"/>
      <c r="C519" s="2"/>
      <c r="D519" s="2"/>
      <c r="E519" s="112"/>
      <c r="F519" s="2"/>
      <c r="G519" s="9"/>
      <c r="H519" s="9"/>
      <c r="I519" s="9"/>
    </row>
    <row r="520" spans="1:9" ht="16.5" customHeight="1" x14ac:dyDescent="0.2">
      <c r="A520" s="2"/>
      <c r="B520" s="2"/>
      <c r="C520" s="2"/>
      <c r="D520" s="2"/>
      <c r="E520" s="112"/>
      <c r="F520" s="2"/>
      <c r="G520" s="9"/>
      <c r="H520" s="9"/>
      <c r="I520" s="9"/>
    </row>
    <row r="521" spans="1:9" ht="16.5" customHeight="1" x14ac:dyDescent="0.2">
      <c r="A521" s="2"/>
      <c r="B521" s="2"/>
      <c r="C521" s="2"/>
      <c r="D521" s="2"/>
      <c r="E521" s="112"/>
      <c r="F521" s="2"/>
      <c r="G521" s="9"/>
      <c r="H521" s="9"/>
      <c r="I521" s="9"/>
    </row>
    <row r="522" spans="1:9" ht="16.5" customHeight="1" x14ac:dyDescent="0.2">
      <c r="A522" s="2"/>
      <c r="B522" s="2"/>
      <c r="C522" s="2"/>
      <c r="D522" s="2"/>
      <c r="E522" s="112"/>
      <c r="F522" s="2"/>
      <c r="G522" s="9"/>
      <c r="H522" s="9"/>
      <c r="I522" s="9"/>
    </row>
    <row r="523" spans="1:9" ht="16.5" customHeight="1" x14ac:dyDescent="0.2">
      <c r="A523" s="2"/>
      <c r="B523" s="2"/>
      <c r="C523" s="2"/>
      <c r="D523" s="2"/>
      <c r="E523" s="112"/>
      <c r="F523" s="2"/>
      <c r="G523" s="9"/>
      <c r="H523" s="9"/>
      <c r="I523" s="9"/>
    </row>
    <row r="524" spans="1:9" ht="16.5" customHeight="1" x14ac:dyDescent="0.2">
      <c r="A524" s="2"/>
      <c r="B524" s="2"/>
      <c r="C524" s="2"/>
      <c r="D524" s="2"/>
      <c r="E524" s="112"/>
      <c r="F524" s="2"/>
      <c r="G524" s="9"/>
      <c r="H524" s="9"/>
      <c r="I524" s="9"/>
    </row>
    <row r="525" spans="1:9" ht="16.5" customHeight="1" x14ac:dyDescent="0.2">
      <c r="A525" s="2"/>
      <c r="B525" s="2"/>
      <c r="C525" s="2"/>
      <c r="D525" s="2"/>
      <c r="E525" s="112"/>
      <c r="F525" s="2"/>
      <c r="G525" s="9"/>
      <c r="H525" s="9"/>
      <c r="I525" s="9"/>
    </row>
    <row r="526" spans="1:9" ht="16.5" customHeight="1" x14ac:dyDescent="0.2">
      <c r="A526" s="2"/>
      <c r="B526" s="2"/>
      <c r="C526" s="2"/>
      <c r="D526" s="2"/>
      <c r="E526" s="112"/>
      <c r="F526" s="2"/>
      <c r="G526" s="9"/>
      <c r="H526" s="9"/>
      <c r="I526" s="9"/>
    </row>
    <row r="527" spans="1:9" ht="16.5" customHeight="1" x14ac:dyDescent="0.2">
      <c r="A527" s="2"/>
      <c r="B527" s="2"/>
      <c r="C527" s="2"/>
      <c r="D527" s="2"/>
      <c r="E527" s="112"/>
      <c r="F527" s="2"/>
      <c r="G527" s="9"/>
      <c r="H527" s="9"/>
      <c r="I527" s="9"/>
    </row>
    <row r="528" spans="1:9" ht="16.5" customHeight="1" x14ac:dyDescent="0.2">
      <c r="A528" s="2"/>
      <c r="B528" s="2"/>
      <c r="C528" s="2"/>
      <c r="D528" s="2"/>
      <c r="E528" s="112"/>
      <c r="F528" s="2"/>
      <c r="G528" s="9"/>
      <c r="H528" s="9"/>
      <c r="I528" s="9"/>
    </row>
    <row r="529" spans="1:9" ht="16.5" customHeight="1" x14ac:dyDescent="0.2">
      <c r="A529" s="2"/>
      <c r="B529" s="2"/>
      <c r="C529" s="2"/>
      <c r="D529" s="2"/>
      <c r="E529" s="112"/>
      <c r="F529" s="2"/>
      <c r="G529" s="9"/>
      <c r="H529" s="9"/>
      <c r="I529" s="9"/>
    </row>
    <row r="530" spans="1:9" ht="16.5" customHeight="1" x14ac:dyDescent="0.2">
      <c r="A530" s="2"/>
      <c r="B530" s="2"/>
      <c r="C530" s="2"/>
      <c r="D530" s="2"/>
      <c r="E530" s="112"/>
      <c r="F530" s="2"/>
      <c r="G530" s="9"/>
      <c r="H530" s="9"/>
      <c r="I530" s="9"/>
    </row>
    <row r="531" spans="1:9" ht="16.5" customHeight="1" x14ac:dyDescent="0.2">
      <c r="A531" s="2"/>
      <c r="B531" s="2"/>
      <c r="C531" s="2"/>
      <c r="D531" s="2"/>
      <c r="E531" s="112"/>
      <c r="F531" s="2"/>
      <c r="G531" s="9"/>
      <c r="H531" s="9"/>
      <c r="I531" s="9"/>
    </row>
    <row r="532" spans="1:9" ht="16.5" customHeight="1" x14ac:dyDescent="0.2">
      <c r="A532" s="2"/>
      <c r="B532" s="2"/>
      <c r="C532" s="2"/>
      <c r="D532" s="2"/>
      <c r="E532" s="112"/>
      <c r="F532" s="2"/>
      <c r="G532" s="9"/>
      <c r="H532" s="9"/>
      <c r="I532" s="9"/>
    </row>
    <row r="533" spans="1:9" ht="16.5" customHeight="1" x14ac:dyDescent="0.2">
      <c r="A533" s="2"/>
      <c r="B533" s="2"/>
      <c r="C533" s="2"/>
      <c r="D533" s="2"/>
      <c r="E533" s="112"/>
      <c r="F533" s="2"/>
      <c r="G533" s="9"/>
      <c r="H533" s="9"/>
      <c r="I533" s="9"/>
    </row>
    <row r="534" spans="1:9" ht="16.5" customHeight="1" x14ac:dyDescent="0.2">
      <c r="A534" s="2"/>
      <c r="B534" s="2"/>
      <c r="C534" s="2"/>
      <c r="D534" s="2"/>
      <c r="E534" s="112"/>
      <c r="F534" s="2"/>
      <c r="G534" s="9"/>
      <c r="H534" s="9"/>
      <c r="I534" s="9"/>
    </row>
    <row r="535" spans="1:9" ht="16.5" customHeight="1" x14ac:dyDescent="0.2">
      <c r="A535" s="2"/>
      <c r="B535" s="2"/>
      <c r="C535" s="2"/>
      <c r="D535" s="2"/>
      <c r="E535" s="112"/>
      <c r="F535" s="2"/>
      <c r="G535" s="9"/>
      <c r="H535" s="9"/>
      <c r="I535" s="9"/>
    </row>
    <row r="536" spans="1:9" ht="16.5" customHeight="1" x14ac:dyDescent="0.2">
      <c r="A536" s="2"/>
      <c r="B536" s="2"/>
      <c r="C536" s="2"/>
      <c r="D536" s="2"/>
      <c r="E536" s="112"/>
      <c r="F536" s="2"/>
      <c r="G536" s="9"/>
      <c r="H536" s="9"/>
      <c r="I536" s="9"/>
    </row>
    <row r="537" spans="1:9" ht="16.5" customHeight="1" x14ac:dyDescent="0.2">
      <c r="A537" s="2"/>
      <c r="B537" s="2"/>
      <c r="C537" s="2"/>
      <c r="D537" s="2"/>
      <c r="E537" s="112"/>
      <c r="F537" s="2"/>
      <c r="G537" s="9"/>
      <c r="H537" s="9"/>
      <c r="I537" s="9"/>
    </row>
    <row r="538" spans="1:9" ht="16.5" customHeight="1" x14ac:dyDescent="0.2">
      <c r="A538" s="2"/>
      <c r="B538" s="2"/>
      <c r="C538" s="2"/>
      <c r="D538" s="2"/>
      <c r="E538" s="112"/>
      <c r="F538" s="2"/>
      <c r="G538" s="9"/>
      <c r="H538" s="9"/>
      <c r="I538" s="9"/>
    </row>
    <row r="539" spans="1:9" ht="16.5" customHeight="1" x14ac:dyDescent="0.2">
      <c r="A539" s="2"/>
      <c r="B539" s="2"/>
      <c r="C539" s="2"/>
      <c r="D539" s="2"/>
      <c r="E539" s="112"/>
      <c r="F539" s="2"/>
      <c r="G539" s="9"/>
      <c r="H539" s="9"/>
      <c r="I539" s="9"/>
    </row>
    <row r="540" spans="1:9" ht="16.5" customHeight="1" x14ac:dyDescent="0.2">
      <c r="A540" s="2"/>
      <c r="B540" s="2"/>
      <c r="C540" s="2"/>
      <c r="D540" s="2"/>
      <c r="E540" s="112"/>
      <c r="F540" s="2"/>
      <c r="G540" s="9"/>
      <c r="H540" s="9"/>
      <c r="I540" s="9"/>
    </row>
    <row r="541" spans="1:9" ht="16.5" customHeight="1" x14ac:dyDescent="0.2">
      <c r="A541" s="2"/>
      <c r="B541" s="2"/>
      <c r="C541" s="2"/>
      <c r="D541" s="2"/>
      <c r="E541" s="112"/>
      <c r="F541" s="2"/>
      <c r="G541" s="9"/>
      <c r="H541" s="9"/>
      <c r="I541" s="9"/>
    </row>
    <row r="542" spans="1:9" ht="16.5" customHeight="1" x14ac:dyDescent="0.2">
      <c r="A542" s="2"/>
      <c r="B542" s="2"/>
      <c r="C542" s="2"/>
      <c r="D542" s="2"/>
      <c r="E542" s="112"/>
      <c r="F542" s="2"/>
      <c r="G542" s="9"/>
      <c r="H542" s="9"/>
      <c r="I542" s="9"/>
    </row>
    <row r="543" spans="1:9" ht="16.5" customHeight="1" x14ac:dyDescent="0.2">
      <c r="A543" s="2"/>
      <c r="B543" s="2"/>
      <c r="C543" s="2"/>
      <c r="D543" s="2"/>
      <c r="E543" s="112"/>
      <c r="F543" s="2"/>
      <c r="G543" s="9"/>
      <c r="H543" s="9"/>
      <c r="I543" s="9"/>
    </row>
    <row r="544" spans="1:9" ht="16.5" customHeight="1" x14ac:dyDescent="0.2">
      <c r="A544" s="2"/>
      <c r="B544" s="2"/>
      <c r="C544" s="2"/>
      <c r="D544" s="2"/>
      <c r="E544" s="112"/>
      <c r="F544" s="2"/>
      <c r="G544" s="9"/>
      <c r="H544" s="9"/>
      <c r="I544" s="9"/>
    </row>
    <row r="545" spans="1:9" ht="16.5" customHeight="1" x14ac:dyDescent="0.2">
      <c r="A545" s="2"/>
      <c r="B545" s="2"/>
      <c r="C545" s="2"/>
      <c r="D545" s="2"/>
      <c r="E545" s="112"/>
      <c r="F545" s="2"/>
      <c r="G545" s="9"/>
      <c r="H545" s="9"/>
      <c r="I545" s="9"/>
    </row>
    <row r="546" spans="1:9" ht="16.5" customHeight="1" x14ac:dyDescent="0.2">
      <c r="A546" s="2"/>
      <c r="B546" s="2"/>
      <c r="C546" s="2"/>
      <c r="D546" s="2"/>
      <c r="E546" s="112"/>
      <c r="F546" s="2"/>
      <c r="G546" s="9"/>
      <c r="H546" s="9"/>
      <c r="I546" s="9"/>
    </row>
    <row r="547" spans="1:9" ht="16.5" customHeight="1" x14ac:dyDescent="0.2">
      <c r="A547" s="2"/>
      <c r="B547" s="2"/>
      <c r="C547" s="2"/>
      <c r="D547" s="2"/>
      <c r="E547" s="112"/>
      <c r="F547" s="2"/>
      <c r="G547" s="9"/>
      <c r="H547" s="9"/>
      <c r="I547" s="9"/>
    </row>
    <row r="548" spans="1:9" ht="16.5" customHeight="1" x14ac:dyDescent="0.2">
      <c r="A548" s="2"/>
      <c r="B548" s="2"/>
      <c r="C548" s="2"/>
      <c r="D548" s="2"/>
      <c r="E548" s="112"/>
      <c r="F548" s="2"/>
      <c r="G548" s="9"/>
      <c r="H548" s="9"/>
      <c r="I548" s="9"/>
    </row>
    <row r="549" spans="1:9" ht="16.5" customHeight="1" x14ac:dyDescent="0.2">
      <c r="A549" s="2"/>
      <c r="B549" s="2"/>
      <c r="C549" s="2"/>
      <c r="D549" s="2"/>
      <c r="E549" s="112"/>
      <c r="F549" s="2"/>
      <c r="G549" s="9"/>
      <c r="H549" s="9"/>
      <c r="I549" s="9"/>
    </row>
    <row r="550" spans="1:9" ht="16.5" customHeight="1" x14ac:dyDescent="0.2">
      <c r="A550" s="2"/>
      <c r="B550" s="2"/>
      <c r="C550" s="2"/>
      <c r="D550" s="2"/>
      <c r="E550" s="112"/>
      <c r="F550" s="2"/>
      <c r="G550" s="9"/>
      <c r="H550" s="9"/>
      <c r="I550" s="9"/>
    </row>
    <row r="551" spans="1:9" ht="16.5" customHeight="1" x14ac:dyDescent="0.2">
      <c r="A551" s="2"/>
      <c r="B551" s="2"/>
      <c r="C551" s="2"/>
      <c r="D551" s="2"/>
      <c r="E551" s="112"/>
      <c r="F551" s="2"/>
      <c r="G551" s="9"/>
      <c r="H551" s="9"/>
      <c r="I551" s="9"/>
    </row>
    <row r="552" spans="1:9" ht="16.5" customHeight="1" x14ac:dyDescent="0.2">
      <c r="A552" s="2"/>
      <c r="B552" s="2"/>
      <c r="C552" s="2"/>
      <c r="D552" s="2"/>
      <c r="E552" s="112"/>
      <c r="F552" s="2"/>
      <c r="G552" s="9"/>
      <c r="H552" s="9"/>
      <c r="I552" s="9"/>
    </row>
    <row r="553" spans="1:9" ht="16.5" customHeight="1" x14ac:dyDescent="0.2">
      <c r="A553" s="2"/>
      <c r="B553" s="2"/>
      <c r="C553" s="2"/>
      <c r="D553" s="2"/>
      <c r="E553" s="112"/>
      <c r="F553" s="2"/>
      <c r="G553" s="9"/>
      <c r="H553" s="9"/>
      <c r="I553" s="9"/>
    </row>
    <row r="554" spans="1:9" ht="16.5" customHeight="1" x14ac:dyDescent="0.2">
      <c r="A554" s="2"/>
      <c r="B554" s="2"/>
      <c r="C554" s="2"/>
      <c r="D554" s="2"/>
      <c r="E554" s="112"/>
      <c r="F554" s="2"/>
      <c r="G554" s="9"/>
      <c r="H554" s="9"/>
      <c r="I554" s="9"/>
    </row>
    <row r="555" spans="1:9" ht="16.5" customHeight="1" x14ac:dyDescent="0.2">
      <c r="A555" s="2"/>
      <c r="B555" s="2"/>
      <c r="C555" s="2"/>
      <c r="D555" s="2"/>
      <c r="E555" s="112"/>
      <c r="F555" s="2"/>
      <c r="G555" s="9"/>
      <c r="H555" s="9"/>
      <c r="I555" s="9"/>
    </row>
    <row r="556" spans="1:9" ht="16.5" customHeight="1" x14ac:dyDescent="0.2">
      <c r="A556" s="2"/>
      <c r="B556" s="2"/>
      <c r="C556" s="2"/>
      <c r="D556" s="2"/>
      <c r="E556" s="112"/>
      <c r="F556" s="2"/>
      <c r="G556" s="9"/>
      <c r="H556" s="9"/>
      <c r="I556" s="9"/>
    </row>
    <row r="557" spans="1:9" ht="16.5" customHeight="1" x14ac:dyDescent="0.2">
      <c r="A557" s="2"/>
      <c r="B557" s="2"/>
      <c r="C557" s="2"/>
      <c r="D557" s="2"/>
      <c r="E557" s="112"/>
      <c r="F557" s="2"/>
      <c r="G557" s="9"/>
      <c r="H557" s="9"/>
      <c r="I557" s="9"/>
    </row>
    <row r="558" spans="1:9" ht="16.5" customHeight="1" x14ac:dyDescent="0.2">
      <c r="A558" s="2"/>
      <c r="B558" s="2"/>
      <c r="C558" s="2"/>
      <c r="D558" s="2"/>
      <c r="E558" s="112"/>
      <c r="F558" s="2"/>
      <c r="G558" s="9"/>
      <c r="H558" s="9"/>
      <c r="I558" s="9"/>
    </row>
    <row r="559" spans="1:9" ht="16.5" customHeight="1" x14ac:dyDescent="0.2">
      <c r="A559" s="2"/>
      <c r="B559" s="2"/>
      <c r="C559" s="2"/>
      <c r="D559" s="2"/>
      <c r="E559" s="112"/>
      <c r="F559" s="2"/>
      <c r="G559" s="9"/>
      <c r="H559" s="9"/>
      <c r="I559" s="9"/>
    </row>
    <row r="560" spans="1:9" ht="16.5" customHeight="1" x14ac:dyDescent="0.2">
      <c r="A560" s="2"/>
      <c r="B560" s="2"/>
      <c r="C560" s="2"/>
      <c r="D560" s="2"/>
      <c r="E560" s="112"/>
      <c r="F560" s="2"/>
      <c r="G560" s="9"/>
      <c r="H560" s="9"/>
      <c r="I560" s="9"/>
    </row>
    <row r="561" spans="1:9" ht="16.5" customHeight="1" x14ac:dyDescent="0.2">
      <c r="A561" s="2"/>
      <c r="B561" s="2"/>
      <c r="C561" s="2"/>
      <c r="D561" s="2"/>
      <c r="E561" s="112"/>
      <c r="F561" s="2"/>
      <c r="G561" s="9"/>
      <c r="H561" s="9"/>
      <c r="I561" s="9"/>
    </row>
    <row r="562" spans="1:9" ht="16.5" customHeight="1" x14ac:dyDescent="0.2">
      <c r="A562" s="2"/>
      <c r="B562" s="2"/>
      <c r="C562" s="2"/>
      <c r="D562" s="2"/>
      <c r="E562" s="112"/>
      <c r="F562" s="2"/>
      <c r="G562" s="9"/>
      <c r="H562" s="9"/>
      <c r="I562" s="9"/>
    </row>
    <row r="563" spans="1:9" ht="16.5" customHeight="1" x14ac:dyDescent="0.2">
      <c r="A563" s="2"/>
      <c r="B563" s="2"/>
      <c r="C563" s="2"/>
      <c r="D563" s="2"/>
      <c r="E563" s="112"/>
      <c r="F563" s="2"/>
      <c r="G563" s="9"/>
      <c r="H563" s="9"/>
      <c r="I563" s="9"/>
    </row>
    <row r="564" spans="1:9" ht="16.5" customHeight="1" x14ac:dyDescent="0.2">
      <c r="A564" s="2"/>
      <c r="B564" s="2"/>
      <c r="C564" s="2"/>
      <c r="D564" s="2"/>
      <c r="E564" s="112"/>
      <c r="F564" s="2"/>
      <c r="G564" s="9"/>
      <c r="H564" s="9"/>
      <c r="I564" s="9"/>
    </row>
    <row r="565" spans="1:9" ht="16.5" customHeight="1" x14ac:dyDescent="0.2">
      <c r="A565" s="2"/>
      <c r="B565" s="2"/>
      <c r="C565" s="2"/>
      <c r="D565" s="2"/>
      <c r="E565" s="112"/>
      <c r="F565" s="2"/>
      <c r="G565" s="9"/>
      <c r="H565" s="9"/>
      <c r="I565" s="9"/>
    </row>
    <row r="566" spans="1:9" ht="16.5" customHeight="1" x14ac:dyDescent="0.2">
      <c r="A566" s="2"/>
      <c r="B566" s="2"/>
      <c r="C566" s="2"/>
      <c r="D566" s="2"/>
      <c r="E566" s="112"/>
      <c r="F566" s="2"/>
      <c r="G566" s="9"/>
      <c r="H566" s="9"/>
      <c r="I566" s="9"/>
    </row>
    <row r="567" spans="1:9" ht="16.5" customHeight="1" x14ac:dyDescent="0.2">
      <c r="A567" s="2"/>
      <c r="B567" s="2"/>
      <c r="C567" s="2"/>
      <c r="D567" s="2"/>
      <c r="E567" s="112"/>
      <c r="F567" s="2"/>
      <c r="G567" s="9"/>
      <c r="H567" s="9"/>
      <c r="I567" s="9"/>
    </row>
    <row r="568" spans="1:9" ht="16.5" customHeight="1" x14ac:dyDescent="0.2">
      <c r="A568" s="2"/>
      <c r="B568" s="2"/>
      <c r="C568" s="2"/>
      <c r="D568" s="2"/>
      <c r="E568" s="112"/>
      <c r="F568" s="2"/>
      <c r="G568" s="9"/>
      <c r="H568" s="9"/>
      <c r="I568" s="9"/>
    </row>
    <row r="569" spans="1:9" ht="16.5" customHeight="1" x14ac:dyDescent="0.2">
      <c r="A569" s="2"/>
      <c r="B569" s="2"/>
      <c r="C569" s="2"/>
      <c r="D569" s="2"/>
      <c r="E569" s="112"/>
      <c r="F569" s="2"/>
      <c r="G569" s="9"/>
      <c r="H569" s="9"/>
      <c r="I569" s="9"/>
    </row>
    <row r="570" spans="1:9" ht="16.5" customHeight="1" x14ac:dyDescent="0.2">
      <c r="A570" s="2"/>
      <c r="B570" s="2"/>
      <c r="C570" s="2"/>
      <c r="D570" s="2"/>
      <c r="E570" s="112"/>
      <c r="F570" s="2"/>
      <c r="G570" s="9"/>
      <c r="H570" s="9"/>
      <c r="I570" s="9"/>
    </row>
    <row r="571" spans="1:9" ht="16.5" customHeight="1" x14ac:dyDescent="0.2">
      <c r="A571" s="2"/>
      <c r="B571" s="2"/>
      <c r="C571" s="2"/>
      <c r="D571" s="2"/>
      <c r="E571" s="112"/>
      <c r="F571" s="2"/>
      <c r="G571" s="9"/>
      <c r="H571" s="9"/>
      <c r="I571" s="9"/>
    </row>
    <row r="572" spans="1:9" ht="16.5" customHeight="1" x14ac:dyDescent="0.2">
      <c r="A572" s="2"/>
      <c r="B572" s="2"/>
      <c r="C572" s="2"/>
      <c r="D572" s="2"/>
      <c r="E572" s="112"/>
      <c r="F572" s="2"/>
      <c r="G572" s="9"/>
      <c r="H572" s="9"/>
      <c r="I572" s="9"/>
    </row>
    <row r="573" spans="1:9" ht="16.5" customHeight="1" x14ac:dyDescent="0.2">
      <c r="A573" s="2"/>
      <c r="B573" s="2"/>
      <c r="C573" s="2"/>
      <c r="D573" s="2"/>
      <c r="E573" s="112"/>
      <c r="F573" s="2"/>
      <c r="G573" s="9"/>
      <c r="H573" s="9"/>
      <c r="I573" s="9"/>
    </row>
    <row r="574" spans="1:9" ht="16.5" customHeight="1" x14ac:dyDescent="0.2">
      <c r="A574" s="2"/>
      <c r="B574" s="2"/>
      <c r="C574" s="2"/>
      <c r="D574" s="2"/>
      <c r="E574" s="112"/>
      <c r="F574" s="2"/>
      <c r="G574" s="9"/>
      <c r="H574" s="9"/>
      <c r="I574" s="9"/>
    </row>
    <row r="575" spans="1:9" ht="16.5" customHeight="1" x14ac:dyDescent="0.2">
      <c r="A575" s="2"/>
      <c r="B575" s="2"/>
      <c r="C575" s="2"/>
      <c r="D575" s="2"/>
      <c r="E575" s="112"/>
      <c r="F575" s="2"/>
      <c r="G575" s="9"/>
      <c r="H575" s="9"/>
      <c r="I575" s="9"/>
    </row>
    <row r="576" spans="1:9" ht="16.5" customHeight="1" x14ac:dyDescent="0.2">
      <c r="A576" s="2"/>
      <c r="B576" s="2"/>
      <c r="C576" s="2"/>
      <c r="D576" s="2"/>
      <c r="E576" s="112"/>
      <c r="F576" s="2"/>
      <c r="G576" s="9"/>
      <c r="H576" s="9"/>
      <c r="I576" s="9"/>
    </row>
    <row r="577" spans="1:9" ht="16.5" customHeight="1" x14ac:dyDescent="0.2">
      <c r="A577" s="2"/>
      <c r="B577" s="2"/>
      <c r="C577" s="2"/>
      <c r="D577" s="2"/>
      <c r="E577" s="112"/>
      <c r="F577" s="2"/>
      <c r="G577" s="9"/>
      <c r="H577" s="9"/>
      <c r="I577" s="9"/>
    </row>
    <row r="578" spans="1:9" ht="16.5" customHeight="1" x14ac:dyDescent="0.2">
      <c r="A578" s="2"/>
      <c r="B578" s="2"/>
      <c r="C578" s="2"/>
      <c r="D578" s="2"/>
      <c r="E578" s="112"/>
      <c r="F578" s="2"/>
      <c r="G578" s="9"/>
      <c r="H578" s="9"/>
      <c r="I578" s="9"/>
    </row>
    <row r="579" spans="1:9" ht="16.5" customHeight="1" x14ac:dyDescent="0.2">
      <c r="A579" s="2"/>
      <c r="B579" s="2"/>
      <c r="C579" s="2"/>
      <c r="D579" s="2"/>
      <c r="E579" s="112"/>
      <c r="F579" s="2"/>
      <c r="G579" s="9"/>
      <c r="H579" s="9"/>
      <c r="I579" s="9"/>
    </row>
    <row r="580" spans="1:9" ht="16.5" customHeight="1" x14ac:dyDescent="0.2">
      <c r="A580" s="2"/>
      <c r="B580" s="2"/>
      <c r="C580" s="2"/>
      <c r="D580" s="2"/>
      <c r="E580" s="112"/>
      <c r="F580" s="2"/>
      <c r="G580" s="9"/>
      <c r="H580" s="9"/>
      <c r="I580" s="9"/>
    </row>
    <row r="581" spans="1:9" ht="16.5" customHeight="1" x14ac:dyDescent="0.2">
      <c r="A581" s="2"/>
      <c r="B581" s="2"/>
      <c r="C581" s="2"/>
      <c r="D581" s="2"/>
      <c r="E581" s="112"/>
      <c r="F581" s="2"/>
      <c r="G581" s="9"/>
      <c r="H581" s="9"/>
      <c r="I581" s="9"/>
    </row>
    <row r="582" spans="1:9" ht="16.5" customHeight="1" x14ac:dyDescent="0.2">
      <c r="A582" s="2"/>
      <c r="B582" s="2"/>
      <c r="C582" s="2"/>
      <c r="D582" s="2"/>
      <c r="E582" s="112"/>
      <c r="F582" s="2"/>
      <c r="G582" s="9"/>
      <c r="H582" s="9"/>
      <c r="I582" s="9"/>
    </row>
    <row r="583" spans="1:9" ht="16.5" customHeight="1" x14ac:dyDescent="0.2">
      <c r="A583" s="2"/>
      <c r="B583" s="2"/>
      <c r="C583" s="2"/>
      <c r="D583" s="2"/>
      <c r="E583" s="112"/>
      <c r="F583" s="2"/>
      <c r="G583" s="9"/>
      <c r="H583" s="9"/>
      <c r="I583" s="9"/>
    </row>
    <row r="584" spans="1:9" ht="16.5" customHeight="1" x14ac:dyDescent="0.2">
      <c r="A584" s="2"/>
      <c r="B584" s="2"/>
      <c r="C584" s="2"/>
      <c r="D584" s="2"/>
      <c r="E584" s="112"/>
      <c r="F584" s="2"/>
      <c r="G584" s="9"/>
      <c r="H584" s="9"/>
      <c r="I584" s="9"/>
    </row>
    <row r="585" spans="1:9" ht="16.5" customHeight="1" x14ac:dyDescent="0.2">
      <c r="A585" s="2"/>
      <c r="B585" s="2"/>
      <c r="C585" s="2"/>
      <c r="D585" s="2"/>
      <c r="E585" s="112"/>
      <c r="F585" s="2"/>
      <c r="G585" s="9"/>
      <c r="H585" s="9"/>
      <c r="I585" s="9"/>
    </row>
    <row r="586" spans="1:9" ht="16.5" customHeight="1" x14ac:dyDescent="0.2">
      <c r="A586" s="2"/>
      <c r="B586" s="2"/>
      <c r="C586" s="2"/>
      <c r="D586" s="2"/>
      <c r="E586" s="112"/>
      <c r="F586" s="2"/>
      <c r="G586" s="9"/>
      <c r="H586" s="9"/>
      <c r="I586" s="9"/>
    </row>
    <row r="587" spans="1:9" ht="16.5" customHeight="1" x14ac:dyDescent="0.2">
      <c r="A587" s="2"/>
      <c r="B587" s="2"/>
      <c r="C587" s="2"/>
      <c r="D587" s="2"/>
      <c r="E587" s="112"/>
      <c r="F587" s="2"/>
      <c r="G587" s="9"/>
      <c r="H587" s="9"/>
      <c r="I587" s="9"/>
    </row>
    <row r="588" spans="1:9" ht="16.5" customHeight="1" x14ac:dyDescent="0.2">
      <c r="A588" s="2"/>
      <c r="B588" s="2"/>
      <c r="C588" s="2"/>
      <c r="D588" s="2"/>
      <c r="E588" s="112"/>
      <c r="F588" s="2"/>
      <c r="G588" s="9"/>
      <c r="H588" s="9"/>
      <c r="I588" s="9"/>
    </row>
    <row r="589" spans="1:9" ht="16.5" customHeight="1" x14ac:dyDescent="0.2">
      <c r="A589" s="2"/>
      <c r="B589" s="2"/>
      <c r="C589" s="2"/>
      <c r="D589" s="2"/>
      <c r="E589" s="112"/>
      <c r="F589" s="2"/>
      <c r="G589" s="9"/>
      <c r="H589" s="9"/>
      <c r="I589" s="9"/>
    </row>
    <row r="590" spans="1:9" ht="16.5" customHeight="1" x14ac:dyDescent="0.2">
      <c r="A590" s="2"/>
      <c r="B590" s="2"/>
      <c r="C590" s="2"/>
      <c r="D590" s="2"/>
      <c r="E590" s="112"/>
      <c r="F590" s="2"/>
      <c r="G590" s="9"/>
      <c r="H590" s="9"/>
      <c r="I590" s="9"/>
    </row>
    <row r="591" spans="1:9" ht="16.5" customHeight="1" x14ac:dyDescent="0.2">
      <c r="A591" s="2"/>
      <c r="B591" s="2"/>
      <c r="C591" s="2"/>
      <c r="D591" s="2"/>
      <c r="E591" s="112"/>
      <c r="F591" s="2"/>
      <c r="G591" s="9"/>
      <c r="H591" s="9"/>
      <c r="I591" s="9"/>
    </row>
    <row r="592" spans="1:9" ht="16.5" customHeight="1" x14ac:dyDescent="0.2">
      <c r="A592" s="2"/>
      <c r="B592" s="2"/>
      <c r="C592" s="2"/>
      <c r="D592" s="2"/>
      <c r="E592" s="112"/>
      <c r="F592" s="2"/>
      <c r="G592" s="9"/>
      <c r="H592" s="9"/>
      <c r="I592" s="9"/>
    </row>
    <row r="593" spans="1:9" ht="16.5" customHeight="1" x14ac:dyDescent="0.2">
      <c r="A593" s="2"/>
      <c r="B593" s="2"/>
      <c r="C593" s="2"/>
      <c r="D593" s="2"/>
      <c r="E593" s="112"/>
      <c r="F593" s="2"/>
      <c r="G593" s="9"/>
      <c r="H593" s="9"/>
      <c r="I593" s="9"/>
    </row>
    <row r="594" spans="1:9" ht="16.5" customHeight="1" x14ac:dyDescent="0.2">
      <c r="A594" s="2"/>
      <c r="B594" s="2"/>
      <c r="C594" s="2"/>
      <c r="D594" s="2"/>
      <c r="E594" s="112"/>
      <c r="F594" s="2"/>
      <c r="G594" s="9"/>
      <c r="H594" s="9"/>
      <c r="I594" s="9"/>
    </row>
    <row r="595" spans="1:9" ht="16.5" customHeight="1" x14ac:dyDescent="0.2">
      <c r="A595" s="2"/>
      <c r="B595" s="2"/>
      <c r="C595" s="2"/>
      <c r="D595" s="2"/>
      <c r="E595" s="112"/>
      <c r="F595" s="2"/>
      <c r="G595" s="9"/>
      <c r="H595" s="9"/>
      <c r="I595" s="9"/>
    </row>
    <row r="596" spans="1:9" ht="16.5" customHeight="1" x14ac:dyDescent="0.2">
      <c r="A596" s="2"/>
      <c r="B596" s="2"/>
      <c r="C596" s="2"/>
      <c r="D596" s="2"/>
      <c r="E596" s="112"/>
      <c r="F596" s="2"/>
      <c r="G596" s="9"/>
      <c r="H596" s="9"/>
      <c r="I596" s="9"/>
    </row>
    <row r="597" spans="1:9" ht="16.5" customHeight="1" x14ac:dyDescent="0.2">
      <c r="A597" s="2"/>
      <c r="B597" s="2"/>
      <c r="C597" s="2"/>
      <c r="D597" s="2"/>
      <c r="E597" s="112"/>
      <c r="F597" s="2"/>
      <c r="G597" s="9"/>
      <c r="H597" s="9"/>
      <c r="I597" s="9"/>
    </row>
    <row r="598" spans="1:9" ht="16.5" customHeight="1" x14ac:dyDescent="0.2">
      <c r="A598" s="2"/>
      <c r="B598" s="2"/>
      <c r="C598" s="2"/>
      <c r="D598" s="2"/>
      <c r="E598" s="112"/>
      <c r="F598" s="2"/>
      <c r="G598" s="9"/>
      <c r="H598" s="9"/>
      <c r="I598" s="9"/>
    </row>
    <row r="599" spans="1:9" ht="16.5" customHeight="1" x14ac:dyDescent="0.2">
      <c r="A599" s="2"/>
      <c r="B599" s="2"/>
      <c r="C599" s="2"/>
      <c r="D599" s="2"/>
      <c r="E599" s="112"/>
      <c r="F599" s="2"/>
      <c r="G599" s="9"/>
      <c r="H599" s="9"/>
      <c r="I599" s="9"/>
    </row>
    <row r="600" spans="1:9" ht="16.5" customHeight="1" x14ac:dyDescent="0.2">
      <c r="A600" s="2"/>
      <c r="B600" s="2"/>
      <c r="C600" s="2"/>
      <c r="D600" s="2"/>
      <c r="E600" s="112"/>
      <c r="F600" s="2"/>
      <c r="G600" s="9"/>
      <c r="H600" s="9"/>
      <c r="I600" s="9"/>
    </row>
    <row r="601" spans="1:9" ht="16.5" customHeight="1" x14ac:dyDescent="0.2">
      <c r="A601" s="2"/>
      <c r="B601" s="2"/>
      <c r="C601" s="2"/>
      <c r="D601" s="2"/>
      <c r="E601" s="112"/>
      <c r="F601" s="2"/>
      <c r="G601" s="9"/>
      <c r="H601" s="9"/>
      <c r="I601" s="9"/>
    </row>
    <row r="602" spans="1:9" ht="16.5" customHeight="1" x14ac:dyDescent="0.2">
      <c r="A602" s="2"/>
      <c r="B602" s="2"/>
      <c r="C602" s="2"/>
      <c r="D602" s="2"/>
      <c r="E602" s="112"/>
      <c r="F602" s="2"/>
      <c r="G602" s="9"/>
      <c r="H602" s="9"/>
      <c r="I602" s="9"/>
    </row>
    <row r="603" spans="1:9" ht="16.5" customHeight="1" x14ac:dyDescent="0.2">
      <c r="A603" s="2"/>
      <c r="B603" s="2"/>
      <c r="C603" s="2"/>
      <c r="D603" s="2"/>
      <c r="E603" s="112"/>
      <c r="F603" s="2"/>
      <c r="G603" s="9"/>
      <c r="H603" s="9"/>
      <c r="I603" s="9"/>
    </row>
    <row r="604" spans="1:9" ht="16.5" customHeight="1" x14ac:dyDescent="0.2">
      <c r="A604" s="2"/>
      <c r="B604" s="2"/>
      <c r="C604" s="2"/>
      <c r="D604" s="2"/>
      <c r="E604" s="112"/>
      <c r="F604" s="2"/>
      <c r="G604" s="9"/>
      <c r="H604" s="9"/>
      <c r="I604" s="9"/>
    </row>
    <row r="605" spans="1:9" ht="16.5" customHeight="1" x14ac:dyDescent="0.2">
      <c r="A605" s="2"/>
      <c r="B605" s="2"/>
      <c r="C605" s="2"/>
      <c r="D605" s="2"/>
      <c r="E605" s="112"/>
      <c r="F605" s="2"/>
      <c r="G605" s="9"/>
      <c r="H605" s="9"/>
      <c r="I605" s="9"/>
    </row>
    <row r="606" spans="1:9" ht="16.5" customHeight="1" x14ac:dyDescent="0.2">
      <c r="A606" s="2"/>
      <c r="B606" s="2"/>
      <c r="C606" s="2"/>
      <c r="D606" s="2"/>
      <c r="E606" s="112"/>
      <c r="F606" s="2"/>
      <c r="G606" s="9"/>
      <c r="H606" s="9"/>
      <c r="I606" s="9"/>
    </row>
    <row r="607" spans="1:9" ht="16.5" customHeight="1" x14ac:dyDescent="0.2">
      <c r="A607" s="2"/>
      <c r="B607" s="2"/>
      <c r="C607" s="2"/>
      <c r="D607" s="2"/>
      <c r="E607" s="112"/>
      <c r="F607" s="2"/>
      <c r="G607" s="9"/>
      <c r="H607" s="9"/>
      <c r="I607" s="9"/>
    </row>
    <row r="608" spans="1:9" ht="16.5" customHeight="1" x14ac:dyDescent="0.2">
      <c r="A608" s="2"/>
      <c r="B608" s="2"/>
      <c r="C608" s="2"/>
      <c r="D608" s="2"/>
      <c r="E608" s="112"/>
      <c r="F608" s="2"/>
      <c r="G608" s="9"/>
      <c r="H608" s="9"/>
      <c r="I608" s="9"/>
    </row>
    <row r="609" spans="1:9" ht="16.5" customHeight="1" x14ac:dyDescent="0.2">
      <c r="A609" s="2"/>
      <c r="B609" s="2"/>
      <c r="C609" s="2"/>
      <c r="D609" s="2"/>
      <c r="E609" s="112"/>
      <c r="F609" s="2"/>
      <c r="G609" s="9"/>
      <c r="H609" s="9"/>
      <c r="I609" s="9"/>
    </row>
    <row r="610" spans="1:9" ht="16.5" customHeight="1" x14ac:dyDescent="0.2">
      <c r="A610" s="2"/>
      <c r="B610" s="2"/>
      <c r="C610" s="2"/>
      <c r="D610" s="2"/>
      <c r="E610" s="112"/>
      <c r="F610" s="2"/>
      <c r="G610" s="9"/>
      <c r="H610" s="9"/>
      <c r="I610" s="9"/>
    </row>
    <row r="611" spans="1:9" ht="16.5" customHeight="1" x14ac:dyDescent="0.2">
      <c r="A611" s="2"/>
      <c r="B611" s="2"/>
      <c r="C611" s="2"/>
      <c r="D611" s="2"/>
      <c r="E611" s="112"/>
      <c r="F611" s="2"/>
      <c r="G611" s="9"/>
      <c r="H611" s="9"/>
      <c r="I611" s="9"/>
    </row>
    <row r="612" spans="1:9" ht="16.5" customHeight="1" x14ac:dyDescent="0.2">
      <c r="A612" s="2"/>
      <c r="B612" s="2"/>
      <c r="C612" s="2"/>
      <c r="D612" s="2"/>
      <c r="E612" s="112"/>
      <c r="F612" s="2"/>
      <c r="G612" s="9"/>
      <c r="H612" s="9"/>
      <c r="I612" s="9"/>
    </row>
    <row r="613" spans="1:9" ht="16.5" customHeight="1" x14ac:dyDescent="0.2">
      <c r="A613" s="2"/>
      <c r="B613" s="2"/>
      <c r="C613" s="2"/>
      <c r="D613" s="2"/>
      <c r="E613" s="112"/>
      <c r="F613" s="2"/>
      <c r="G613" s="9"/>
      <c r="H613" s="9"/>
      <c r="I613" s="9"/>
    </row>
    <row r="614" spans="1:9" ht="16.5" customHeight="1" x14ac:dyDescent="0.2">
      <c r="A614" s="2"/>
      <c r="B614" s="2"/>
      <c r="C614" s="2"/>
      <c r="D614" s="2"/>
      <c r="E614" s="112"/>
      <c r="F614" s="2"/>
      <c r="G614" s="9"/>
      <c r="H614" s="9"/>
      <c r="I614" s="9"/>
    </row>
    <row r="615" spans="1:9" ht="16.5" customHeight="1" x14ac:dyDescent="0.2">
      <c r="A615" s="2"/>
      <c r="B615" s="2"/>
      <c r="C615" s="2"/>
      <c r="D615" s="2"/>
      <c r="E615" s="112"/>
      <c r="F615" s="2"/>
      <c r="G615" s="9"/>
      <c r="H615" s="9"/>
      <c r="I615" s="9"/>
    </row>
    <row r="616" spans="1:9" ht="16.5" customHeight="1" x14ac:dyDescent="0.2">
      <c r="A616" s="2"/>
      <c r="B616" s="2"/>
      <c r="C616" s="2"/>
      <c r="D616" s="2"/>
      <c r="E616" s="112"/>
      <c r="F616" s="2"/>
      <c r="G616" s="9"/>
      <c r="H616" s="9"/>
      <c r="I616" s="9"/>
    </row>
    <row r="617" spans="1:9" ht="16.5" customHeight="1" x14ac:dyDescent="0.2">
      <c r="A617" s="2"/>
      <c r="B617" s="2"/>
      <c r="C617" s="2"/>
      <c r="D617" s="2"/>
      <c r="E617" s="112"/>
      <c r="F617" s="2"/>
      <c r="G617" s="9"/>
      <c r="H617" s="9"/>
      <c r="I617" s="9"/>
    </row>
    <row r="618" spans="1:9" ht="16.5" customHeight="1" x14ac:dyDescent="0.2">
      <c r="A618" s="2"/>
      <c r="B618" s="2"/>
      <c r="C618" s="2"/>
      <c r="D618" s="2"/>
      <c r="E618" s="112"/>
      <c r="F618" s="2"/>
      <c r="G618" s="9"/>
      <c r="H618" s="9"/>
      <c r="I618" s="9"/>
    </row>
    <row r="619" spans="1:9" ht="16.5" customHeight="1" x14ac:dyDescent="0.2">
      <c r="A619" s="2"/>
      <c r="B619" s="2"/>
      <c r="C619" s="2"/>
      <c r="D619" s="2"/>
      <c r="E619" s="112"/>
      <c r="F619" s="2"/>
      <c r="G619" s="9"/>
      <c r="H619" s="9"/>
      <c r="I619" s="9"/>
    </row>
    <row r="620" spans="1:9" ht="16.5" customHeight="1" x14ac:dyDescent="0.2">
      <c r="A620" s="2"/>
      <c r="B620" s="2"/>
      <c r="C620" s="2"/>
      <c r="D620" s="2"/>
      <c r="E620" s="112"/>
      <c r="F620" s="2"/>
      <c r="G620" s="9"/>
      <c r="H620" s="9"/>
      <c r="I620" s="9"/>
    </row>
    <row r="621" spans="1:9" ht="16.5" customHeight="1" x14ac:dyDescent="0.2">
      <c r="A621" s="2"/>
      <c r="B621" s="2"/>
      <c r="C621" s="2"/>
      <c r="D621" s="2"/>
      <c r="E621" s="112"/>
      <c r="F621" s="2"/>
      <c r="G621" s="9"/>
      <c r="H621" s="9"/>
      <c r="I621" s="9"/>
    </row>
    <row r="622" spans="1:9" ht="16.5" customHeight="1" x14ac:dyDescent="0.2">
      <c r="A622" s="2"/>
      <c r="B622" s="2"/>
      <c r="C622" s="2"/>
      <c r="D622" s="2"/>
      <c r="E622" s="112"/>
      <c r="F622" s="2"/>
      <c r="G622" s="9"/>
      <c r="H622" s="9"/>
      <c r="I622" s="9"/>
    </row>
    <row r="623" spans="1:9" ht="16.5" customHeight="1" x14ac:dyDescent="0.2">
      <c r="A623" s="2"/>
      <c r="B623" s="2"/>
      <c r="C623" s="2"/>
      <c r="D623" s="2"/>
      <c r="E623" s="112"/>
      <c r="F623" s="2"/>
      <c r="G623" s="9"/>
      <c r="H623" s="9"/>
      <c r="I623" s="9"/>
    </row>
    <row r="624" spans="1:9" ht="16.5" customHeight="1" x14ac:dyDescent="0.2">
      <c r="A624" s="2"/>
      <c r="B624" s="2"/>
      <c r="C624" s="2"/>
      <c r="D624" s="2"/>
      <c r="E624" s="112"/>
      <c r="F624" s="2"/>
      <c r="G624" s="9"/>
      <c r="H624" s="9"/>
      <c r="I624" s="9"/>
    </row>
    <row r="625" spans="1:9" ht="16.5" customHeight="1" x14ac:dyDescent="0.2">
      <c r="A625" s="2"/>
      <c r="B625" s="2"/>
      <c r="C625" s="2"/>
      <c r="D625" s="2"/>
      <c r="E625" s="112"/>
      <c r="F625" s="2"/>
      <c r="G625" s="9"/>
      <c r="H625" s="9"/>
      <c r="I625" s="9"/>
    </row>
    <row r="626" spans="1:9" ht="16.5" customHeight="1" x14ac:dyDescent="0.2">
      <c r="A626" s="2"/>
      <c r="B626" s="2"/>
      <c r="C626" s="2"/>
      <c r="D626" s="2"/>
      <c r="E626" s="112"/>
      <c r="F626" s="2"/>
      <c r="G626" s="9"/>
      <c r="H626" s="9"/>
      <c r="I626" s="9"/>
    </row>
    <row r="627" spans="1:9" ht="16.5" customHeight="1" x14ac:dyDescent="0.2">
      <c r="A627" s="2"/>
      <c r="B627" s="2"/>
      <c r="C627" s="2"/>
      <c r="D627" s="2"/>
      <c r="E627" s="112"/>
      <c r="F627" s="2"/>
      <c r="G627" s="9"/>
      <c r="H627" s="9"/>
      <c r="I627" s="9"/>
    </row>
    <row r="628" spans="1:9" ht="16.5" customHeight="1" x14ac:dyDescent="0.2">
      <c r="A628" s="2"/>
      <c r="B628" s="2"/>
      <c r="C628" s="2"/>
      <c r="D628" s="2"/>
      <c r="E628" s="112"/>
      <c r="F628" s="2"/>
      <c r="G628" s="9"/>
      <c r="H628" s="9"/>
      <c r="I628" s="9"/>
    </row>
    <row r="629" spans="1:9" ht="16.5" customHeight="1" x14ac:dyDescent="0.2">
      <c r="A629" s="2"/>
      <c r="B629" s="2"/>
      <c r="C629" s="2"/>
      <c r="D629" s="2"/>
      <c r="E629" s="112"/>
      <c r="F629" s="2"/>
      <c r="G629" s="9"/>
      <c r="H629" s="9"/>
      <c r="I629" s="9"/>
    </row>
    <row r="630" spans="1:9" ht="16.5" customHeight="1" x14ac:dyDescent="0.2">
      <c r="A630" s="2"/>
      <c r="B630" s="2"/>
      <c r="C630" s="2"/>
      <c r="D630" s="2"/>
      <c r="E630" s="112"/>
      <c r="F630" s="2"/>
      <c r="G630" s="9"/>
      <c r="H630" s="9"/>
      <c r="I630" s="9"/>
    </row>
    <row r="631" spans="1:9" ht="16.5" customHeight="1" x14ac:dyDescent="0.2">
      <c r="A631" s="2"/>
      <c r="B631" s="2"/>
      <c r="C631" s="2"/>
      <c r="D631" s="2"/>
      <c r="E631" s="112"/>
      <c r="F631" s="2"/>
      <c r="G631" s="9"/>
      <c r="H631" s="9"/>
      <c r="I631" s="9"/>
    </row>
    <row r="632" spans="1:9" ht="16.5" customHeight="1" x14ac:dyDescent="0.2">
      <c r="A632" s="2"/>
      <c r="B632" s="2"/>
      <c r="C632" s="2"/>
      <c r="D632" s="2"/>
      <c r="E632" s="112"/>
      <c r="F632" s="2"/>
      <c r="G632" s="9"/>
      <c r="H632" s="9"/>
      <c r="I632" s="9"/>
    </row>
    <row r="633" spans="1:9" ht="16.5" customHeight="1" x14ac:dyDescent="0.2">
      <c r="A633" s="2"/>
      <c r="B633" s="2"/>
      <c r="C633" s="2"/>
      <c r="D633" s="2"/>
      <c r="E633" s="112"/>
      <c r="F633" s="2"/>
      <c r="G633" s="9"/>
      <c r="H633" s="9"/>
      <c r="I633" s="9"/>
    </row>
    <row r="634" spans="1:9" ht="16.5" customHeight="1" x14ac:dyDescent="0.2">
      <c r="A634" s="2"/>
      <c r="B634" s="2"/>
      <c r="C634" s="2"/>
      <c r="D634" s="2"/>
      <c r="E634" s="112"/>
      <c r="F634" s="2"/>
      <c r="G634" s="9"/>
      <c r="H634" s="9"/>
      <c r="I634" s="9"/>
    </row>
    <row r="635" spans="1:9" ht="16.5" customHeight="1" x14ac:dyDescent="0.2">
      <c r="A635" s="2"/>
      <c r="B635" s="2"/>
      <c r="C635" s="2"/>
      <c r="D635" s="2"/>
      <c r="E635" s="112"/>
      <c r="F635" s="2"/>
      <c r="G635" s="9"/>
      <c r="H635" s="9"/>
      <c r="I635" s="9"/>
    </row>
    <row r="636" spans="1:9" ht="16.5" customHeight="1" x14ac:dyDescent="0.2">
      <c r="A636" s="2"/>
      <c r="B636" s="2"/>
      <c r="C636" s="2"/>
      <c r="D636" s="2"/>
      <c r="E636" s="112"/>
      <c r="F636" s="2"/>
      <c r="G636" s="9"/>
      <c r="H636" s="9"/>
      <c r="I636" s="9"/>
    </row>
    <row r="637" spans="1:9" ht="16.5" customHeight="1" x14ac:dyDescent="0.2">
      <c r="A637" s="2"/>
      <c r="B637" s="2"/>
      <c r="C637" s="2"/>
      <c r="D637" s="2"/>
      <c r="E637" s="112"/>
      <c r="F637" s="2"/>
      <c r="G637" s="9"/>
      <c r="H637" s="9"/>
      <c r="I637" s="9"/>
    </row>
    <row r="638" spans="1:9" ht="16.5" customHeight="1" x14ac:dyDescent="0.2">
      <c r="A638" s="2"/>
      <c r="B638" s="2"/>
      <c r="C638" s="2"/>
      <c r="D638" s="2"/>
      <c r="E638" s="112"/>
      <c r="F638" s="2"/>
      <c r="G638" s="9"/>
      <c r="H638" s="9"/>
      <c r="I638" s="9"/>
    </row>
    <row r="639" spans="1:9" ht="16.5" customHeight="1" x14ac:dyDescent="0.2">
      <c r="A639" s="2"/>
      <c r="B639" s="2"/>
      <c r="C639" s="2"/>
      <c r="D639" s="2"/>
      <c r="E639" s="112"/>
      <c r="F639" s="2"/>
      <c r="G639" s="9"/>
      <c r="H639" s="9"/>
      <c r="I639" s="9"/>
    </row>
    <row r="640" spans="1:9" ht="16.5" customHeight="1" x14ac:dyDescent="0.2">
      <c r="A640" s="2"/>
      <c r="B640" s="2"/>
      <c r="C640" s="2"/>
      <c r="D640" s="2"/>
      <c r="E640" s="112"/>
      <c r="F640" s="2"/>
      <c r="G640" s="9"/>
      <c r="H640" s="9"/>
      <c r="I640" s="9"/>
    </row>
    <row r="641" spans="1:9" ht="16.5" customHeight="1" x14ac:dyDescent="0.2">
      <c r="A641" s="2"/>
      <c r="B641" s="2"/>
      <c r="C641" s="2"/>
      <c r="D641" s="2"/>
      <c r="E641" s="112"/>
      <c r="F641" s="2"/>
      <c r="G641" s="9"/>
      <c r="H641" s="9"/>
      <c r="I641" s="9"/>
    </row>
    <row r="642" spans="1:9" ht="16.5" customHeight="1" x14ac:dyDescent="0.2">
      <c r="A642" s="2"/>
      <c r="B642" s="2"/>
      <c r="C642" s="2"/>
      <c r="D642" s="2"/>
      <c r="E642" s="112"/>
      <c r="F642" s="2"/>
      <c r="G642" s="9"/>
      <c r="H642" s="9"/>
      <c r="I642" s="9"/>
    </row>
    <row r="643" spans="1:9" ht="16.5" customHeight="1" x14ac:dyDescent="0.2">
      <c r="A643" s="2"/>
      <c r="B643" s="2"/>
      <c r="C643" s="2"/>
      <c r="D643" s="2"/>
      <c r="E643" s="112"/>
      <c r="F643" s="2"/>
      <c r="G643" s="9"/>
      <c r="H643" s="9"/>
      <c r="I643" s="9"/>
    </row>
    <row r="644" spans="1:9" ht="16.5" customHeight="1" x14ac:dyDescent="0.2">
      <c r="A644" s="2"/>
      <c r="B644" s="2"/>
      <c r="C644" s="2"/>
      <c r="D644" s="2"/>
      <c r="E644" s="112"/>
      <c r="F644" s="2"/>
      <c r="G644" s="9"/>
      <c r="H644" s="9"/>
      <c r="I644" s="9"/>
    </row>
    <row r="645" spans="1:9" ht="16.5" customHeight="1" x14ac:dyDescent="0.2">
      <c r="A645" s="2"/>
      <c r="B645" s="2"/>
      <c r="C645" s="2"/>
      <c r="D645" s="2"/>
      <c r="E645" s="112"/>
      <c r="F645" s="2"/>
      <c r="G645" s="9"/>
      <c r="H645" s="9"/>
      <c r="I645" s="9"/>
    </row>
    <row r="646" spans="1:9" ht="16.5" customHeight="1" x14ac:dyDescent="0.2">
      <c r="A646" s="2"/>
      <c r="B646" s="2"/>
      <c r="C646" s="2"/>
      <c r="D646" s="2"/>
      <c r="E646" s="112"/>
      <c r="F646" s="2"/>
      <c r="G646" s="9"/>
      <c r="H646" s="9"/>
      <c r="I646" s="9"/>
    </row>
    <row r="647" spans="1:9" ht="16.5" customHeight="1" x14ac:dyDescent="0.2">
      <c r="A647" s="2"/>
      <c r="B647" s="2"/>
      <c r="C647" s="2"/>
      <c r="D647" s="2"/>
      <c r="E647" s="112"/>
      <c r="F647" s="2"/>
      <c r="G647" s="9"/>
      <c r="H647" s="9"/>
      <c r="I647" s="9"/>
    </row>
    <row r="648" spans="1:9" ht="16.5" customHeight="1" x14ac:dyDescent="0.2">
      <c r="A648" s="2"/>
      <c r="B648" s="2"/>
      <c r="C648" s="2"/>
      <c r="D648" s="2"/>
      <c r="E648" s="112"/>
      <c r="F648" s="2"/>
      <c r="G648" s="9"/>
      <c r="H648" s="9"/>
      <c r="I648" s="9"/>
    </row>
    <row r="649" spans="1:9" ht="16.5" customHeight="1" x14ac:dyDescent="0.2">
      <c r="A649" s="2"/>
      <c r="B649" s="2"/>
      <c r="C649" s="2"/>
      <c r="D649" s="2"/>
      <c r="E649" s="112"/>
      <c r="F649" s="2"/>
      <c r="G649" s="9"/>
      <c r="H649" s="9"/>
      <c r="I649" s="9"/>
    </row>
    <row r="650" spans="1:9" ht="16.5" customHeight="1" x14ac:dyDescent="0.2">
      <c r="A650" s="2"/>
      <c r="B650" s="2"/>
      <c r="C650" s="2"/>
      <c r="D650" s="2"/>
      <c r="E650" s="112"/>
      <c r="F650" s="2"/>
      <c r="G650" s="9"/>
      <c r="H650" s="9"/>
      <c r="I650" s="9"/>
    </row>
    <row r="651" spans="1:9" ht="16.5" customHeight="1" x14ac:dyDescent="0.2">
      <c r="A651" s="2"/>
      <c r="B651" s="2"/>
      <c r="C651" s="2"/>
      <c r="D651" s="2"/>
      <c r="E651" s="112"/>
      <c r="F651" s="2"/>
      <c r="G651" s="9"/>
      <c r="H651" s="9"/>
      <c r="I651" s="9"/>
    </row>
    <row r="652" spans="1:9" ht="16.5" customHeight="1" x14ac:dyDescent="0.2">
      <c r="A652" s="2"/>
      <c r="B652" s="2"/>
      <c r="C652" s="2"/>
      <c r="D652" s="2"/>
      <c r="E652" s="112"/>
      <c r="F652" s="2"/>
      <c r="G652" s="9"/>
      <c r="H652" s="9"/>
      <c r="I652" s="9"/>
    </row>
    <row r="653" spans="1:9" ht="16.5" customHeight="1" x14ac:dyDescent="0.2">
      <c r="A653" s="2"/>
      <c r="B653" s="2"/>
      <c r="C653" s="2"/>
      <c r="D653" s="2"/>
      <c r="E653" s="112"/>
      <c r="F653" s="2"/>
      <c r="G653" s="9"/>
      <c r="H653" s="9"/>
      <c r="I653" s="9"/>
    </row>
    <row r="654" spans="1:9" ht="16.5" customHeight="1" x14ac:dyDescent="0.2">
      <c r="A654" s="2"/>
      <c r="B654" s="2"/>
      <c r="C654" s="2"/>
      <c r="D654" s="2"/>
      <c r="E654" s="112"/>
      <c r="F654" s="2"/>
      <c r="G654" s="9"/>
      <c r="H654" s="9"/>
      <c r="I654" s="9"/>
    </row>
    <row r="655" spans="1:9" ht="16.5" customHeight="1" x14ac:dyDescent="0.2">
      <c r="A655" s="2"/>
      <c r="B655" s="2"/>
      <c r="C655" s="2"/>
      <c r="D655" s="2"/>
      <c r="E655" s="112"/>
      <c r="F655" s="2"/>
      <c r="G655" s="9"/>
      <c r="H655" s="9"/>
      <c r="I655" s="9"/>
    </row>
    <row r="656" spans="1:9" ht="16.5" customHeight="1" x14ac:dyDescent="0.2">
      <c r="A656" s="2"/>
      <c r="B656" s="2"/>
      <c r="C656" s="2"/>
      <c r="D656" s="2"/>
      <c r="E656" s="112"/>
      <c r="F656" s="2"/>
      <c r="G656" s="9"/>
      <c r="H656" s="9"/>
      <c r="I656" s="9"/>
    </row>
    <row r="657" spans="1:9" ht="16.5" customHeight="1" x14ac:dyDescent="0.2">
      <c r="A657" s="2"/>
      <c r="B657" s="2"/>
      <c r="C657" s="2"/>
      <c r="D657" s="2"/>
      <c r="E657" s="112"/>
      <c r="F657" s="2"/>
      <c r="G657" s="9"/>
      <c r="H657" s="9"/>
      <c r="I657" s="9"/>
    </row>
    <row r="658" spans="1:9" ht="16.5" customHeight="1" x14ac:dyDescent="0.2">
      <c r="A658" s="2"/>
      <c r="B658" s="2"/>
      <c r="C658" s="2"/>
      <c r="D658" s="2"/>
      <c r="E658" s="112"/>
      <c r="F658" s="2"/>
      <c r="G658" s="9"/>
      <c r="H658" s="9"/>
      <c r="I658" s="9"/>
    </row>
    <row r="659" spans="1:9" ht="16.5" customHeight="1" x14ac:dyDescent="0.2">
      <c r="A659" s="2"/>
      <c r="B659" s="2"/>
      <c r="C659" s="2"/>
      <c r="D659" s="2"/>
      <c r="E659" s="112"/>
      <c r="F659" s="2"/>
      <c r="G659" s="9"/>
      <c r="H659" s="9"/>
      <c r="I659" s="9"/>
    </row>
    <row r="660" spans="1:9" ht="16.5" customHeight="1" x14ac:dyDescent="0.2">
      <c r="A660" s="2"/>
      <c r="B660" s="2"/>
      <c r="C660" s="2"/>
      <c r="D660" s="2"/>
      <c r="E660" s="112"/>
      <c r="F660" s="2"/>
      <c r="G660" s="9"/>
      <c r="H660" s="9"/>
      <c r="I660" s="9"/>
    </row>
    <row r="661" spans="1:9" ht="16.5" customHeight="1" x14ac:dyDescent="0.2">
      <c r="A661" s="2"/>
      <c r="B661" s="2"/>
      <c r="C661" s="2"/>
      <c r="D661" s="2"/>
      <c r="E661" s="112"/>
      <c r="F661" s="2"/>
      <c r="G661" s="9"/>
      <c r="H661" s="9"/>
      <c r="I661" s="9"/>
    </row>
    <row r="662" spans="1:9" ht="16.5" customHeight="1" x14ac:dyDescent="0.2">
      <c r="A662" s="2"/>
      <c r="B662" s="2"/>
      <c r="C662" s="2"/>
      <c r="D662" s="2"/>
      <c r="E662" s="112"/>
      <c r="F662" s="2"/>
      <c r="G662" s="9"/>
      <c r="H662" s="9"/>
      <c r="I662" s="9"/>
    </row>
    <row r="663" spans="1:9" ht="16.5" customHeight="1" x14ac:dyDescent="0.2">
      <c r="A663" s="2"/>
      <c r="B663" s="2"/>
      <c r="C663" s="2"/>
      <c r="D663" s="2"/>
      <c r="E663" s="112"/>
      <c r="F663" s="2"/>
      <c r="G663" s="9"/>
      <c r="H663" s="9"/>
      <c r="I663" s="9"/>
    </row>
    <row r="664" spans="1:9" ht="16.5" customHeight="1" x14ac:dyDescent="0.2">
      <c r="A664" s="2"/>
      <c r="B664" s="2"/>
      <c r="C664" s="2"/>
      <c r="D664" s="2"/>
      <c r="E664" s="112"/>
      <c r="F664" s="2"/>
      <c r="G664" s="9"/>
      <c r="H664" s="9"/>
      <c r="I664" s="9"/>
    </row>
    <row r="665" spans="1:9" ht="16.5" customHeight="1" x14ac:dyDescent="0.2">
      <c r="A665" s="2"/>
      <c r="B665" s="2"/>
      <c r="C665" s="2"/>
      <c r="D665" s="2"/>
      <c r="E665" s="112"/>
      <c r="F665" s="2"/>
      <c r="G665" s="9"/>
      <c r="H665" s="9"/>
      <c r="I665" s="9"/>
    </row>
    <row r="666" spans="1:9" ht="16.5" customHeight="1" x14ac:dyDescent="0.2">
      <c r="A666" s="2"/>
      <c r="B666" s="2"/>
      <c r="C666" s="2"/>
      <c r="D666" s="2"/>
      <c r="E666" s="112"/>
      <c r="F666" s="2"/>
      <c r="G666" s="9"/>
      <c r="H666" s="9"/>
      <c r="I666" s="9"/>
    </row>
    <row r="667" spans="1:9" ht="16.5" customHeight="1" x14ac:dyDescent="0.2">
      <c r="A667" s="2"/>
      <c r="B667" s="2"/>
      <c r="C667" s="2"/>
      <c r="D667" s="2"/>
      <c r="E667" s="112"/>
      <c r="F667" s="2"/>
      <c r="G667" s="9"/>
      <c r="H667" s="9"/>
      <c r="I667" s="9"/>
    </row>
    <row r="668" spans="1:9" ht="16.5" customHeight="1" x14ac:dyDescent="0.2">
      <c r="A668" s="2"/>
      <c r="B668" s="2"/>
      <c r="C668" s="2"/>
      <c r="D668" s="2"/>
      <c r="E668" s="112"/>
      <c r="F668" s="2"/>
      <c r="G668" s="9"/>
      <c r="H668" s="9"/>
      <c r="I668" s="9"/>
    </row>
    <row r="669" spans="1:9" ht="16.5" customHeight="1" x14ac:dyDescent="0.2">
      <c r="A669" s="2"/>
      <c r="B669" s="2"/>
      <c r="C669" s="2"/>
      <c r="D669" s="2"/>
      <c r="E669" s="112"/>
      <c r="F669" s="2"/>
      <c r="G669" s="9"/>
      <c r="H669" s="9"/>
      <c r="I669" s="9"/>
    </row>
    <row r="670" spans="1:9" ht="16.5" customHeight="1" x14ac:dyDescent="0.2">
      <c r="A670" s="2"/>
      <c r="B670" s="2"/>
      <c r="C670" s="2"/>
      <c r="D670" s="2"/>
      <c r="E670" s="112"/>
      <c r="F670" s="2"/>
      <c r="G670" s="9"/>
      <c r="H670" s="9"/>
      <c r="I670" s="9"/>
    </row>
    <row r="671" spans="1:9" ht="16.5" customHeight="1" x14ac:dyDescent="0.2">
      <c r="A671" s="2"/>
      <c r="B671" s="2"/>
      <c r="C671" s="2"/>
      <c r="D671" s="2"/>
      <c r="E671" s="112"/>
      <c r="F671" s="2"/>
      <c r="G671" s="9"/>
      <c r="H671" s="9"/>
      <c r="I671" s="9"/>
    </row>
    <row r="672" spans="1:9" ht="16.5" customHeight="1" x14ac:dyDescent="0.2">
      <c r="A672" s="2"/>
      <c r="B672" s="2"/>
      <c r="C672" s="2"/>
      <c r="D672" s="2"/>
      <c r="E672" s="112"/>
      <c r="F672" s="2"/>
      <c r="G672" s="9"/>
      <c r="H672" s="9"/>
      <c r="I672" s="9"/>
    </row>
    <row r="673" spans="1:9" ht="16.5" customHeight="1" x14ac:dyDescent="0.2">
      <c r="A673" s="2"/>
      <c r="B673" s="2"/>
      <c r="C673" s="2"/>
      <c r="D673" s="2"/>
      <c r="E673" s="112"/>
      <c r="F673" s="2"/>
      <c r="G673" s="9"/>
      <c r="H673" s="9"/>
      <c r="I673" s="9"/>
    </row>
    <row r="674" spans="1:9" ht="16.5" customHeight="1" x14ac:dyDescent="0.2">
      <c r="A674" s="2"/>
      <c r="B674" s="2"/>
      <c r="C674" s="2"/>
      <c r="D674" s="2"/>
      <c r="E674" s="112"/>
      <c r="F674" s="2"/>
      <c r="G674" s="9"/>
      <c r="H674" s="9"/>
      <c r="I674" s="9"/>
    </row>
    <row r="675" spans="1:9" ht="16.5" customHeight="1" x14ac:dyDescent="0.2">
      <c r="A675" s="2"/>
      <c r="B675" s="2"/>
      <c r="C675" s="2"/>
      <c r="D675" s="2"/>
      <c r="E675" s="112"/>
      <c r="F675" s="2"/>
      <c r="G675" s="9"/>
      <c r="H675" s="9"/>
      <c r="I675" s="9"/>
    </row>
    <row r="676" spans="1:9" ht="16.5" customHeight="1" x14ac:dyDescent="0.2">
      <c r="A676" s="2"/>
      <c r="B676" s="2"/>
      <c r="C676" s="2"/>
      <c r="D676" s="2"/>
      <c r="E676" s="112"/>
      <c r="F676" s="2"/>
      <c r="G676" s="9"/>
      <c r="H676" s="9"/>
      <c r="I676" s="9"/>
    </row>
    <row r="677" spans="1:9" ht="16.5" customHeight="1" x14ac:dyDescent="0.2">
      <c r="A677" s="2"/>
      <c r="B677" s="2"/>
      <c r="C677" s="2"/>
      <c r="D677" s="2"/>
      <c r="E677" s="112"/>
      <c r="F677" s="2"/>
      <c r="G677" s="9"/>
      <c r="H677" s="9"/>
      <c r="I677" s="9"/>
    </row>
    <row r="678" spans="1:9" ht="16.5" customHeight="1" x14ac:dyDescent="0.2">
      <c r="A678" s="2"/>
      <c r="B678" s="2"/>
      <c r="C678" s="2"/>
      <c r="D678" s="2"/>
      <c r="E678" s="112"/>
      <c r="F678" s="2"/>
      <c r="G678" s="9"/>
      <c r="H678" s="9"/>
      <c r="I678" s="9"/>
    </row>
    <row r="679" spans="1:9" ht="16.5" customHeight="1" x14ac:dyDescent="0.2">
      <c r="A679" s="2"/>
      <c r="B679" s="2"/>
      <c r="C679" s="2"/>
      <c r="D679" s="2"/>
      <c r="E679" s="112"/>
      <c r="F679" s="2"/>
      <c r="G679" s="9"/>
      <c r="H679" s="9"/>
      <c r="I679" s="9"/>
    </row>
    <row r="680" spans="1:9" ht="16.5" customHeight="1" x14ac:dyDescent="0.2">
      <c r="A680" s="2"/>
      <c r="B680" s="2"/>
      <c r="C680" s="2"/>
      <c r="D680" s="2"/>
      <c r="E680" s="112"/>
      <c r="F680" s="2"/>
      <c r="G680" s="9"/>
      <c r="H680" s="9"/>
      <c r="I680" s="9"/>
    </row>
    <row r="681" spans="1:9" ht="16.5" customHeight="1" x14ac:dyDescent="0.2">
      <c r="A681" s="2"/>
      <c r="B681" s="2"/>
      <c r="C681" s="2"/>
      <c r="D681" s="2"/>
      <c r="E681" s="112"/>
      <c r="F681" s="2"/>
      <c r="G681" s="9"/>
      <c r="H681" s="9"/>
      <c r="I681" s="9"/>
    </row>
    <row r="682" spans="1:9" ht="16.5" customHeight="1" x14ac:dyDescent="0.2">
      <c r="A682" s="2"/>
      <c r="B682" s="2"/>
      <c r="C682" s="2"/>
      <c r="D682" s="2"/>
      <c r="E682" s="112"/>
      <c r="F682" s="2"/>
      <c r="G682" s="9"/>
      <c r="H682" s="9"/>
      <c r="I682" s="9"/>
    </row>
    <row r="683" spans="1:9" ht="16.5" customHeight="1" x14ac:dyDescent="0.2">
      <c r="A683" s="2"/>
      <c r="B683" s="2"/>
      <c r="C683" s="2"/>
      <c r="D683" s="2"/>
      <c r="E683" s="112"/>
      <c r="F683" s="2"/>
      <c r="G683" s="9"/>
      <c r="H683" s="9"/>
      <c r="I683" s="9"/>
    </row>
    <row r="684" spans="1:9" ht="16.5" customHeight="1" x14ac:dyDescent="0.2">
      <c r="A684" s="2"/>
      <c r="B684" s="2"/>
      <c r="C684" s="2"/>
      <c r="D684" s="2"/>
      <c r="E684" s="112"/>
      <c r="F684" s="2"/>
      <c r="G684" s="9"/>
      <c r="H684" s="9"/>
      <c r="I684" s="9"/>
    </row>
    <row r="685" spans="1:9" ht="16.5" customHeight="1" x14ac:dyDescent="0.2">
      <c r="A685" s="2"/>
      <c r="B685" s="2"/>
      <c r="C685" s="2"/>
      <c r="D685" s="2"/>
      <c r="E685" s="112"/>
      <c r="F685" s="2"/>
      <c r="G685" s="9"/>
      <c r="H685" s="9"/>
      <c r="I685" s="9"/>
    </row>
    <row r="686" spans="1:9" ht="16.5" customHeight="1" x14ac:dyDescent="0.2">
      <c r="A686" s="2"/>
      <c r="B686" s="2"/>
      <c r="C686" s="2"/>
      <c r="D686" s="2"/>
      <c r="E686" s="112"/>
      <c r="F686" s="2"/>
      <c r="G686" s="9"/>
      <c r="H686" s="9"/>
      <c r="I686" s="9"/>
    </row>
    <row r="687" spans="1:9" ht="16.5" customHeight="1" x14ac:dyDescent="0.2">
      <c r="A687" s="2"/>
      <c r="B687" s="2"/>
      <c r="C687" s="2"/>
      <c r="D687" s="2"/>
      <c r="E687" s="112"/>
      <c r="F687" s="2"/>
      <c r="G687" s="9"/>
      <c r="H687" s="9"/>
      <c r="I687" s="9"/>
    </row>
    <row r="688" spans="1:9" ht="16.5" customHeight="1" x14ac:dyDescent="0.2">
      <c r="A688" s="2"/>
      <c r="B688" s="2"/>
      <c r="C688" s="2"/>
      <c r="D688" s="2"/>
      <c r="E688" s="112"/>
      <c r="F688" s="2"/>
      <c r="G688" s="9"/>
      <c r="H688" s="9"/>
      <c r="I688" s="9"/>
    </row>
    <row r="689" spans="1:9" ht="16.5" customHeight="1" x14ac:dyDescent="0.2">
      <c r="A689" s="2"/>
      <c r="B689" s="2"/>
      <c r="C689" s="2"/>
      <c r="D689" s="2"/>
      <c r="E689" s="112"/>
      <c r="F689" s="2"/>
      <c r="G689" s="9"/>
      <c r="H689" s="9"/>
      <c r="I689" s="9"/>
    </row>
    <row r="690" spans="1:9" ht="16.5" customHeight="1" x14ac:dyDescent="0.2">
      <c r="A690" s="2"/>
      <c r="B690" s="2"/>
      <c r="C690" s="2"/>
      <c r="D690" s="2"/>
      <c r="E690" s="112"/>
      <c r="F690" s="2"/>
      <c r="G690" s="9"/>
      <c r="H690" s="9"/>
      <c r="I690" s="9"/>
    </row>
    <row r="691" spans="1:9" ht="16.5" customHeight="1" x14ac:dyDescent="0.2">
      <c r="A691" s="2"/>
      <c r="B691" s="2"/>
      <c r="C691" s="2"/>
      <c r="D691" s="2"/>
      <c r="E691" s="112"/>
      <c r="F691" s="2"/>
      <c r="G691" s="9"/>
      <c r="H691" s="9"/>
      <c r="I691" s="9"/>
    </row>
    <row r="692" spans="1:9" ht="16.5" customHeight="1" x14ac:dyDescent="0.2">
      <c r="A692" s="2"/>
      <c r="B692" s="2"/>
      <c r="C692" s="2"/>
      <c r="D692" s="2"/>
      <c r="E692" s="112"/>
      <c r="F692" s="2"/>
      <c r="G692" s="9"/>
      <c r="H692" s="9"/>
      <c r="I692" s="9"/>
    </row>
    <row r="693" spans="1:9" ht="16.5" customHeight="1" x14ac:dyDescent="0.2">
      <c r="A693" s="2"/>
      <c r="B693" s="2"/>
      <c r="C693" s="2"/>
      <c r="D693" s="2"/>
      <c r="E693" s="112"/>
      <c r="F693" s="2"/>
      <c r="G693" s="9"/>
      <c r="H693" s="9"/>
      <c r="I693" s="9"/>
    </row>
    <row r="694" spans="1:9" ht="16.5" customHeight="1" x14ac:dyDescent="0.2">
      <c r="A694" s="2"/>
      <c r="B694" s="2"/>
      <c r="C694" s="2"/>
      <c r="D694" s="2"/>
      <c r="E694" s="112"/>
      <c r="F694" s="2"/>
      <c r="G694" s="9"/>
      <c r="H694" s="9"/>
      <c r="I694" s="9"/>
    </row>
    <row r="695" spans="1:9" ht="16.5" customHeight="1" x14ac:dyDescent="0.2">
      <c r="A695" s="2"/>
      <c r="B695" s="2"/>
      <c r="C695" s="2"/>
      <c r="D695" s="2"/>
      <c r="E695" s="112"/>
      <c r="F695" s="2"/>
      <c r="G695" s="9"/>
      <c r="H695" s="9"/>
      <c r="I695" s="9"/>
    </row>
    <row r="696" spans="1:9" ht="16.5" customHeight="1" x14ac:dyDescent="0.2">
      <c r="A696" s="2"/>
      <c r="B696" s="2"/>
      <c r="C696" s="2"/>
      <c r="D696" s="2"/>
      <c r="E696" s="112"/>
      <c r="F696" s="2"/>
      <c r="G696" s="9"/>
      <c r="H696" s="9"/>
      <c r="I696" s="9"/>
    </row>
    <row r="697" spans="1:9" ht="16.5" customHeight="1" x14ac:dyDescent="0.2">
      <c r="A697" s="2"/>
      <c r="B697" s="2"/>
      <c r="C697" s="2"/>
      <c r="D697" s="2"/>
      <c r="E697" s="112"/>
      <c r="F697" s="2"/>
      <c r="G697" s="9"/>
      <c r="H697" s="9"/>
      <c r="I697" s="9"/>
    </row>
  </sheetData>
  <sortState ref="D21">
    <sortCondition ref="D21"/>
  </sortState>
  <mergeCells count="43">
    <mergeCell ref="D84:I84"/>
    <mergeCell ref="A101:I101"/>
    <mergeCell ref="A96:I96"/>
    <mergeCell ref="D75:I75"/>
    <mergeCell ref="A83:H83"/>
    <mergeCell ref="A92:H92"/>
    <mergeCell ref="A93:H93"/>
    <mergeCell ref="A100:I100"/>
    <mergeCell ref="A95:I95"/>
    <mergeCell ref="A94:I94"/>
    <mergeCell ref="A97:I97"/>
    <mergeCell ref="A29:H29"/>
    <mergeCell ref="D30:I30"/>
    <mergeCell ref="A36:H36"/>
    <mergeCell ref="A102:I102"/>
    <mergeCell ref="A8:I8"/>
    <mergeCell ref="D10:I10"/>
    <mergeCell ref="A12:H12"/>
    <mergeCell ref="D13:I13"/>
    <mergeCell ref="A60:H60"/>
    <mergeCell ref="A55:H55"/>
    <mergeCell ref="D44:I44"/>
    <mergeCell ref="D16:I16"/>
    <mergeCell ref="A98:I98"/>
    <mergeCell ref="A99:I99"/>
    <mergeCell ref="D61:I61"/>
    <mergeCell ref="A74:H74"/>
    <mergeCell ref="A43:H43"/>
    <mergeCell ref="D50:I50"/>
    <mergeCell ref="A49:H49"/>
    <mergeCell ref="D56:I56"/>
    <mergeCell ref="A1:I3"/>
    <mergeCell ref="A4:I4"/>
    <mergeCell ref="A5:I5"/>
    <mergeCell ref="G6:G7"/>
    <mergeCell ref="H6:H7"/>
    <mergeCell ref="I6:I7"/>
    <mergeCell ref="A6:C7"/>
    <mergeCell ref="D6:F7"/>
    <mergeCell ref="A15:H15"/>
    <mergeCell ref="A19:H19"/>
    <mergeCell ref="D20:I20"/>
    <mergeCell ref="D37:I37"/>
  </mergeCells>
  <phoneticPr fontId="15" type="noConversion"/>
  <printOptions horizontalCentered="1"/>
  <pageMargins left="0.19685039370078741" right="0.19685039370078741" top="0.19685039370078741" bottom="1.1811023622047243" header="0" footer="0"/>
  <pageSetup paperSize="9" scale="69" fitToHeight="0" orientation="landscape" r:id="rId1"/>
  <headerFooter>
    <oddFooter>Página &amp;P de &amp;N</oddFooter>
  </headerFooter>
  <rowBreaks count="4" manualBreakCount="4">
    <brk id="32" max="8" man="1"/>
    <brk id="57" max="8" man="1"/>
    <brk id="74" max="8" man="1"/>
    <brk id="93" max="8"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332"/>
  <sheetViews>
    <sheetView view="pageBreakPreview" topLeftCell="A311" zoomScaleNormal="100" zoomScaleSheetLayoutView="100" workbookViewId="0">
      <selection activeCell="F207" sqref="F206:F207"/>
    </sheetView>
  </sheetViews>
  <sheetFormatPr defaultRowHeight="16.5" customHeight="1" x14ac:dyDescent="0.25"/>
  <cols>
    <col min="1" max="1" width="14.7109375" style="37" customWidth="1"/>
    <col min="2" max="2" width="31.5703125" style="32" customWidth="1"/>
    <col min="3" max="6" width="14.7109375" style="32" customWidth="1"/>
    <col min="7" max="7" width="14.7109375" style="38" customWidth="1"/>
    <col min="8" max="10" width="14.7109375" style="32" customWidth="1"/>
    <col min="11" max="16384" width="9.140625" style="32"/>
  </cols>
  <sheetData>
    <row r="1" spans="1:10" ht="16.5" customHeight="1" x14ac:dyDescent="0.25">
      <c r="A1" s="219" t="s">
        <v>58</v>
      </c>
      <c r="B1" s="219"/>
      <c r="C1" s="219"/>
      <c r="D1" s="219"/>
      <c r="E1" s="219"/>
      <c r="F1" s="219"/>
      <c r="G1" s="219"/>
      <c r="H1" s="219"/>
      <c r="I1" s="219"/>
      <c r="J1" s="219"/>
    </row>
    <row r="2" spans="1:10" ht="16.5" customHeight="1" x14ac:dyDescent="0.25">
      <c r="A2" s="219"/>
      <c r="B2" s="219"/>
      <c r="C2" s="219"/>
      <c r="D2" s="219"/>
      <c r="E2" s="219"/>
      <c r="F2" s="219"/>
      <c r="G2" s="219"/>
      <c r="H2" s="219"/>
      <c r="I2" s="219"/>
      <c r="J2" s="219"/>
    </row>
    <row r="3" spans="1:10" ht="16.5" customHeight="1" x14ac:dyDescent="0.25">
      <c r="A3" s="219"/>
      <c r="B3" s="219"/>
      <c r="C3" s="219"/>
      <c r="D3" s="219"/>
      <c r="E3" s="219"/>
      <c r="F3" s="219"/>
      <c r="G3" s="219"/>
      <c r="H3" s="219"/>
      <c r="I3" s="219"/>
      <c r="J3" s="219"/>
    </row>
    <row r="4" spans="1:10" ht="20.100000000000001" customHeight="1" x14ac:dyDescent="0.25">
      <c r="A4" s="214" t="str">
        <f>P.O.!A4:I4</f>
        <v>ANEXO X - OBRA POR EXECUÇÃO INDIRETA</v>
      </c>
      <c r="B4" s="214"/>
      <c r="C4" s="214"/>
      <c r="D4" s="214"/>
      <c r="E4" s="214"/>
      <c r="F4" s="214"/>
      <c r="G4" s="214"/>
      <c r="H4" s="214"/>
      <c r="I4" s="214"/>
      <c r="J4" s="214"/>
    </row>
    <row r="5" spans="1:10" ht="20.100000000000001" customHeight="1" x14ac:dyDescent="0.25">
      <c r="A5" s="221" t="str">
        <f>P.O.!A5:I5</f>
        <v>Setor requisitante: Secretaria Municipal de Obras e Serviços Urbanos</v>
      </c>
      <c r="B5" s="221"/>
      <c r="C5" s="221"/>
      <c r="D5" s="221"/>
      <c r="E5" s="221"/>
      <c r="F5" s="221"/>
      <c r="G5" s="221"/>
      <c r="H5" s="221"/>
      <c r="I5" s="221"/>
      <c r="J5" s="221"/>
    </row>
    <row r="6" spans="1:10" ht="20.100000000000001" customHeight="1" x14ac:dyDescent="0.25">
      <c r="A6" s="221" t="str">
        <f>P.O.!A6:A6</f>
        <v>Objeto:</v>
      </c>
      <c r="B6" s="214" t="str">
        <f>P.O.!D6</f>
        <v>Construção de nova cozinha na Fazenda da Vargem em Nova Era/MG</v>
      </c>
      <c r="C6" s="214"/>
      <c r="D6" s="214"/>
      <c r="E6" s="214"/>
      <c r="F6" s="214"/>
      <c r="G6" s="214"/>
      <c r="H6" s="214" t="str">
        <f>P.O.!G6</f>
        <v>BDI:</v>
      </c>
      <c r="I6" s="222">
        <f>P.O.!H6</f>
        <v>0.31409999999999999</v>
      </c>
      <c r="J6" s="223">
        <f ca="1">P.O.!I6</f>
        <v>44818</v>
      </c>
    </row>
    <row r="7" spans="1:10" ht="20.100000000000001" customHeight="1" x14ac:dyDescent="0.25">
      <c r="A7" s="221"/>
      <c r="B7" s="214"/>
      <c r="C7" s="214"/>
      <c r="D7" s="214"/>
      <c r="E7" s="214"/>
      <c r="F7" s="214"/>
      <c r="G7" s="214"/>
      <c r="H7" s="214"/>
      <c r="I7" s="222"/>
      <c r="J7" s="223"/>
    </row>
    <row r="8" spans="1:10" ht="20.100000000000001" customHeight="1" x14ac:dyDescent="0.25">
      <c r="A8" s="224" t="s">
        <v>11</v>
      </c>
      <c r="B8" s="224"/>
      <c r="C8" s="224"/>
      <c r="D8" s="224"/>
      <c r="E8" s="224"/>
      <c r="F8" s="224"/>
      <c r="G8" s="224"/>
      <c r="H8" s="224"/>
      <c r="I8" s="224"/>
      <c r="J8" s="224"/>
    </row>
    <row r="9" spans="1:10" s="34" customFormat="1" ht="16.5" customHeight="1" x14ac:dyDescent="0.25">
      <c r="A9" s="33">
        <f>P.O.!A10</f>
        <v>1</v>
      </c>
      <c r="B9" s="200" t="str">
        <f>P.O.!D10</f>
        <v>MOBILIZAÇÃO, DESMOBILIZAÇÃO</v>
      </c>
      <c r="C9" s="200"/>
      <c r="D9" s="200"/>
      <c r="E9" s="200"/>
      <c r="F9" s="200"/>
      <c r="G9" s="200"/>
      <c r="H9" s="200"/>
      <c r="I9" s="200"/>
      <c r="J9" s="200"/>
    </row>
    <row r="10" spans="1:10" ht="16.5" customHeight="1" x14ac:dyDescent="0.25">
      <c r="A10" s="59" t="str">
        <f>P.O.!A11</f>
        <v>1.1</v>
      </c>
      <c r="B10" s="186" t="str">
        <f>P.O.!D11</f>
        <v>Mobilização e desmobilização de obra - para obras até o valor de R$1.000.000,00 - 0,5% do custo direto da obra</v>
      </c>
      <c r="C10" s="186"/>
      <c r="D10" s="186"/>
      <c r="E10" s="186"/>
      <c r="F10" s="186"/>
      <c r="G10" s="186"/>
      <c r="H10" s="186"/>
      <c r="I10" s="186"/>
      <c r="J10" s="186"/>
    </row>
    <row r="11" spans="1:10" s="34" customFormat="1" ht="16.5" customHeight="1" x14ac:dyDescent="0.25">
      <c r="A11" s="187" t="s">
        <v>13</v>
      </c>
      <c r="B11" s="187"/>
      <c r="C11" s="187"/>
      <c r="D11" s="187" t="s">
        <v>36</v>
      </c>
      <c r="E11" s="187"/>
      <c r="F11" s="187" t="s">
        <v>37</v>
      </c>
      <c r="G11" s="187"/>
      <c r="H11" s="187" t="str">
        <f>B10</f>
        <v>Mobilização e desmobilização de obra - para obras até o valor de R$1.000.000,00 - 0,5% do custo direto da obra</v>
      </c>
      <c r="I11" s="187"/>
      <c r="J11" s="187"/>
    </row>
    <row r="12" spans="1:10" s="34" customFormat="1" ht="16.5" customHeight="1" x14ac:dyDescent="0.25">
      <c r="A12" s="187"/>
      <c r="B12" s="187"/>
      <c r="C12" s="187"/>
      <c r="D12" s="187"/>
      <c r="E12" s="187"/>
      <c r="F12" s="187"/>
      <c r="G12" s="187"/>
      <c r="H12" s="187"/>
      <c r="I12" s="187"/>
      <c r="J12" s="187"/>
    </row>
    <row r="13" spans="1:10" s="34" customFormat="1" ht="16.5" customHeight="1" x14ac:dyDescent="0.25">
      <c r="A13" s="187"/>
      <c r="B13" s="187"/>
      <c r="C13" s="187"/>
      <c r="D13" s="187"/>
      <c r="E13" s="187"/>
      <c r="F13" s="187"/>
      <c r="G13" s="187"/>
      <c r="H13" s="187"/>
      <c r="I13" s="187"/>
      <c r="J13" s="187"/>
    </row>
    <row r="14" spans="1:10" s="34" customFormat="1" ht="16.5" customHeight="1" x14ac:dyDescent="0.25">
      <c r="A14" s="225">
        <v>0.5</v>
      </c>
      <c r="B14" s="225"/>
      <c r="C14" s="225"/>
      <c r="D14" s="213">
        <f>P.O.!I15+P.O.!I19+P.O.!I29+P.O.!I36+P.O.!I43+P.O.!I49+P.O.!I55+P.O.!I60+P.O.!I74+P.O.!I83+P.O.!I92</f>
        <v>59759.38</v>
      </c>
      <c r="E14" s="213"/>
      <c r="F14" s="213">
        <f>D14-((D14*I6))</f>
        <v>40988.959999999999</v>
      </c>
      <c r="G14" s="213"/>
      <c r="H14" s="220">
        <f>(F14*A14)/100</f>
        <v>204.94</v>
      </c>
      <c r="I14" s="220"/>
      <c r="J14" s="220"/>
    </row>
    <row r="15" spans="1:10" ht="16.5" customHeight="1" x14ac:dyDescent="0.25">
      <c r="A15" s="187" t="s">
        <v>13</v>
      </c>
      <c r="B15" s="187"/>
      <c r="C15" s="187"/>
      <c r="D15" s="30" t="s">
        <v>14</v>
      </c>
      <c r="E15" s="30" t="s">
        <v>15</v>
      </c>
      <c r="F15" s="30" t="s">
        <v>16</v>
      </c>
      <c r="G15" s="36" t="s">
        <v>17</v>
      </c>
      <c r="H15" s="107" t="s">
        <v>19</v>
      </c>
      <c r="I15" s="30" t="s">
        <v>63</v>
      </c>
      <c r="J15" s="30" t="s">
        <v>20</v>
      </c>
    </row>
    <row r="16" spans="1:10" ht="16.5" customHeight="1" x14ac:dyDescent="0.25">
      <c r="A16" s="215" t="s">
        <v>94</v>
      </c>
      <c r="B16" s="215"/>
      <c r="C16" s="215"/>
      <c r="D16" s="35"/>
      <c r="E16" s="35"/>
      <c r="F16" s="35"/>
      <c r="G16" s="35">
        <v>1</v>
      </c>
      <c r="H16" s="35"/>
      <c r="I16" s="35"/>
      <c r="J16" s="35">
        <f>PRODUCT(D16:H16)-I16</f>
        <v>1</v>
      </c>
    </row>
    <row r="17" spans="1:10" ht="16.5" customHeight="1" x14ac:dyDescent="0.25">
      <c r="A17" s="185" t="str">
        <f>"TOTAL - "&amp;P.O.!F11</f>
        <v>TOTAL - VB</v>
      </c>
      <c r="B17" s="185"/>
      <c r="C17" s="185"/>
      <c r="D17" s="185"/>
      <c r="E17" s="185"/>
      <c r="F17" s="185"/>
      <c r="G17" s="185"/>
      <c r="H17" s="185"/>
      <c r="I17" s="185"/>
      <c r="J17" s="60">
        <f>SUM(J16)</f>
        <v>1</v>
      </c>
    </row>
    <row r="18" spans="1:10" s="34" customFormat="1" ht="16.5" customHeight="1" x14ac:dyDescent="0.25">
      <c r="A18" s="33">
        <f>P.O.!A13</f>
        <v>2</v>
      </c>
      <c r="B18" s="200" t="str">
        <f>P.O.!D13</f>
        <v>CANTEIRO DE OBRAS</v>
      </c>
      <c r="C18" s="200"/>
      <c r="D18" s="200"/>
      <c r="E18" s="200"/>
      <c r="F18" s="200"/>
      <c r="G18" s="200"/>
      <c r="H18" s="200"/>
      <c r="I18" s="200"/>
      <c r="J18" s="200"/>
    </row>
    <row r="19" spans="1:10" ht="25.5" customHeight="1" x14ac:dyDescent="0.25">
      <c r="A19" s="59" t="str">
        <f>P.O.!A14</f>
        <v>2.1</v>
      </c>
      <c r="B19" s="186" t="str">
        <f>P.O.!D14</f>
        <v>Fornecimento e colocação de placa de obra em chapa galvanizada (3,00 x 1,50 m) - incluindo dispositivos de fixação, chapa galvanizada 0,26, estrutura metálica viga U 2" enrijecida com metalon 20 x 20, suporte em eucalipto autoclavado, conforme modelo da Prefeitura</v>
      </c>
      <c r="C19" s="186"/>
      <c r="D19" s="186"/>
      <c r="E19" s="186"/>
      <c r="F19" s="186"/>
      <c r="G19" s="186"/>
      <c r="H19" s="186"/>
      <c r="I19" s="186"/>
      <c r="J19" s="186"/>
    </row>
    <row r="20" spans="1:10" ht="16.5" customHeight="1" x14ac:dyDescent="0.25">
      <c r="A20" s="187" t="s">
        <v>13</v>
      </c>
      <c r="B20" s="187"/>
      <c r="C20" s="187"/>
      <c r="D20" s="30" t="s">
        <v>14</v>
      </c>
      <c r="E20" s="30" t="s">
        <v>15</v>
      </c>
      <c r="F20" s="30" t="s">
        <v>16</v>
      </c>
      <c r="G20" s="36" t="s">
        <v>17</v>
      </c>
      <c r="H20" s="55" t="s">
        <v>19</v>
      </c>
      <c r="I20" s="30" t="s">
        <v>63</v>
      </c>
      <c r="J20" s="30" t="s">
        <v>20</v>
      </c>
    </row>
    <row r="21" spans="1:10" ht="16.5" customHeight="1" x14ac:dyDescent="0.25">
      <c r="A21" s="215" t="s">
        <v>93</v>
      </c>
      <c r="B21" s="215"/>
      <c r="C21" s="215"/>
      <c r="D21" s="35"/>
      <c r="E21" s="35"/>
      <c r="F21" s="35"/>
      <c r="G21" s="35">
        <v>1</v>
      </c>
      <c r="H21" s="35"/>
      <c r="I21" s="35"/>
      <c r="J21" s="35">
        <f>PRODUCT(D21:H21)-I21</f>
        <v>1</v>
      </c>
    </row>
    <row r="22" spans="1:10" ht="16.5" customHeight="1" x14ac:dyDescent="0.25">
      <c r="A22" s="185" t="str">
        <f>"TOTAL - "&amp;P.O.!F14</f>
        <v>TOTAL - UN</v>
      </c>
      <c r="B22" s="185"/>
      <c r="C22" s="185"/>
      <c r="D22" s="185"/>
      <c r="E22" s="185"/>
      <c r="F22" s="185"/>
      <c r="G22" s="185"/>
      <c r="H22" s="185"/>
      <c r="I22" s="185"/>
      <c r="J22" s="60">
        <f>SUM(J21)</f>
        <v>1</v>
      </c>
    </row>
    <row r="23" spans="1:10" s="34" customFormat="1" ht="16.5" customHeight="1" x14ac:dyDescent="0.25">
      <c r="A23" s="33">
        <f>P.O.!A16</f>
        <v>3</v>
      </c>
      <c r="B23" s="200" t="str">
        <f>P.O.!D16</f>
        <v>ADMINISTRAÇÃO LOCAL</v>
      </c>
      <c r="C23" s="200"/>
      <c r="D23" s="200"/>
      <c r="E23" s="200"/>
      <c r="F23" s="200"/>
      <c r="G23" s="200"/>
      <c r="H23" s="200"/>
      <c r="I23" s="200"/>
      <c r="J23" s="200"/>
    </row>
    <row r="24" spans="1:10" ht="25.5" customHeight="1" x14ac:dyDescent="0.25">
      <c r="A24" s="59" t="str">
        <f>P.O.!A17</f>
        <v>3.1</v>
      </c>
      <c r="B24" s="186" t="str">
        <f>P.O.!D17</f>
        <v>Engenheiro/Arquiteto Junior</v>
      </c>
      <c r="C24" s="186"/>
      <c r="D24" s="186"/>
      <c r="E24" s="186"/>
      <c r="F24" s="186"/>
      <c r="G24" s="186"/>
      <c r="H24" s="186"/>
      <c r="I24" s="186"/>
      <c r="J24" s="186"/>
    </row>
    <row r="25" spans="1:10" ht="25.5" customHeight="1" x14ac:dyDescent="0.25">
      <c r="A25" s="187" t="s">
        <v>13</v>
      </c>
      <c r="B25" s="187"/>
      <c r="C25" s="187"/>
      <c r="D25" s="55" t="s">
        <v>14</v>
      </c>
      <c r="E25" s="55" t="s">
        <v>15</v>
      </c>
      <c r="F25" s="55" t="s">
        <v>366</v>
      </c>
      <c r="G25" s="29" t="s">
        <v>367</v>
      </c>
      <c r="H25" s="55" t="s">
        <v>368</v>
      </c>
      <c r="I25" s="55" t="s">
        <v>369</v>
      </c>
      <c r="J25" s="55" t="s">
        <v>20</v>
      </c>
    </row>
    <row r="26" spans="1:10" ht="16.5" customHeight="1" x14ac:dyDescent="0.25">
      <c r="A26" s="204" t="s">
        <v>91</v>
      </c>
      <c r="B26" s="205"/>
      <c r="C26" s="206"/>
      <c r="D26" s="35"/>
      <c r="E26" s="35"/>
      <c r="F26" s="97">
        <v>0.3</v>
      </c>
      <c r="G26" s="35">
        <v>22</v>
      </c>
      <c r="H26" s="35">
        <v>1.5</v>
      </c>
      <c r="I26" s="35"/>
      <c r="J26" s="35">
        <f>PRODUCT(D26:H26)-I26</f>
        <v>9.9</v>
      </c>
    </row>
    <row r="27" spans="1:10" ht="16.5" customHeight="1" x14ac:dyDescent="0.25">
      <c r="A27" s="232" t="s">
        <v>89</v>
      </c>
      <c r="B27" s="185"/>
      <c r="C27" s="185"/>
      <c r="D27" s="185"/>
      <c r="E27" s="185"/>
      <c r="F27" s="185"/>
      <c r="G27" s="185"/>
      <c r="H27" s="185"/>
      <c r="I27" s="185"/>
      <c r="J27" s="60">
        <f>SUM(J26)</f>
        <v>9.9</v>
      </c>
    </row>
    <row r="28" spans="1:10" ht="16.5" customHeight="1" x14ac:dyDescent="0.25">
      <c r="A28" s="59" t="str">
        <f>P.O.!A18</f>
        <v>3.2</v>
      </c>
      <c r="B28" s="186" t="str">
        <f>P.O.!D18</f>
        <v>Encarregado geral de obras com encargos complementares</v>
      </c>
      <c r="C28" s="186"/>
      <c r="D28" s="186"/>
      <c r="E28" s="186"/>
      <c r="F28" s="186"/>
      <c r="G28" s="186"/>
      <c r="H28" s="186"/>
      <c r="I28" s="186"/>
      <c r="J28" s="186"/>
    </row>
    <row r="29" spans="1:10" ht="25.5" customHeight="1" x14ac:dyDescent="0.25">
      <c r="A29" s="187" t="s">
        <v>13</v>
      </c>
      <c r="B29" s="187"/>
      <c r="C29" s="187"/>
      <c r="D29" s="133" t="s">
        <v>14</v>
      </c>
      <c r="E29" s="133" t="s">
        <v>15</v>
      </c>
      <c r="F29" s="133" t="s">
        <v>366</v>
      </c>
      <c r="G29" s="29" t="s">
        <v>367</v>
      </c>
      <c r="H29" s="133" t="s">
        <v>368</v>
      </c>
      <c r="I29" s="133" t="s">
        <v>369</v>
      </c>
      <c r="J29" s="30" t="s">
        <v>20</v>
      </c>
    </row>
    <row r="30" spans="1:10" ht="16.5" customHeight="1" x14ac:dyDescent="0.25">
      <c r="A30" s="215" t="s">
        <v>92</v>
      </c>
      <c r="B30" s="215"/>
      <c r="C30" s="215"/>
      <c r="D30" s="35"/>
      <c r="E30" s="35"/>
      <c r="F30" s="35"/>
      <c r="G30" s="35"/>
      <c r="H30" s="35">
        <v>1.5</v>
      </c>
      <c r="I30" s="35"/>
      <c r="J30" s="35">
        <f>PRODUCT(D30:H30)-I30</f>
        <v>1.5</v>
      </c>
    </row>
    <row r="31" spans="1:10" ht="16.5" customHeight="1" x14ac:dyDescent="0.25">
      <c r="A31" s="185" t="str">
        <f>"TOTAL - "&amp;P.O.!F18</f>
        <v>TOTAL - MÊS</v>
      </c>
      <c r="B31" s="185"/>
      <c r="C31" s="185"/>
      <c r="D31" s="185"/>
      <c r="E31" s="185"/>
      <c r="F31" s="185"/>
      <c r="G31" s="185"/>
      <c r="H31" s="185"/>
      <c r="I31" s="185"/>
      <c r="J31" s="60">
        <f>SUM(J30:J30)</f>
        <v>1.5</v>
      </c>
    </row>
    <row r="32" spans="1:10" ht="16.5" customHeight="1" x14ac:dyDescent="0.25">
      <c r="A32" s="33">
        <f>P.O.!A20</f>
        <v>4</v>
      </c>
      <c r="B32" s="200" t="str">
        <f>P.O.!D20</f>
        <v>ESTRUTURAS DE CONCRETO</v>
      </c>
      <c r="C32" s="200"/>
      <c r="D32" s="200"/>
      <c r="E32" s="200"/>
      <c r="F32" s="200"/>
      <c r="G32" s="200"/>
      <c r="H32" s="200"/>
      <c r="I32" s="200"/>
      <c r="J32" s="200"/>
    </row>
    <row r="33" spans="1:10" ht="42" customHeight="1" x14ac:dyDescent="0.25">
      <c r="A33" s="104" t="str">
        <f>P.O.!A21</f>
        <v>4.1</v>
      </c>
      <c r="B33" s="216" t="str">
        <f>P.O.!D21</f>
        <v>Execução de laje pré-moldada, sc = 300 Kg/m², para vão até 4 metros, inclusive capeamento em concreto não estrutural esp = 4cm, armadura de distribuição em tela soldada Ø6,3mm malha 15x15cm, corte, dobra e montagem de armadura negativa em aço CA - 50, fornecimento e lançamento, adensamento e acabamento de concreto estrutural, usinado, bombeado, Fck = 25MPa com espessura de até 15cm e escoramento metálico com altura de até 4,50 metros, inclusive fornecimento, montagem, desmontagem e carga.</v>
      </c>
      <c r="C33" s="217"/>
      <c r="D33" s="217"/>
      <c r="E33" s="217"/>
      <c r="F33" s="217"/>
      <c r="G33" s="217"/>
      <c r="H33" s="217"/>
      <c r="I33" s="217"/>
      <c r="J33" s="218"/>
    </row>
    <row r="34" spans="1:10" ht="16.5" customHeight="1" x14ac:dyDescent="0.25">
      <c r="A34" s="201" t="s">
        <v>13</v>
      </c>
      <c r="B34" s="202"/>
      <c r="C34" s="203"/>
      <c r="D34" s="30" t="s">
        <v>14</v>
      </c>
      <c r="E34" s="30" t="s">
        <v>15</v>
      </c>
      <c r="F34" s="30" t="s">
        <v>16</v>
      </c>
      <c r="G34" s="36" t="s">
        <v>17</v>
      </c>
      <c r="H34" s="102" t="s">
        <v>19</v>
      </c>
      <c r="I34" s="30" t="s">
        <v>63</v>
      </c>
      <c r="J34" s="30" t="s">
        <v>20</v>
      </c>
    </row>
    <row r="35" spans="1:10" ht="16.5" customHeight="1" x14ac:dyDescent="0.25">
      <c r="A35" s="204" t="s">
        <v>370</v>
      </c>
      <c r="B35" s="205"/>
      <c r="C35" s="206"/>
      <c r="D35" s="35">
        <v>3.05</v>
      </c>
      <c r="E35" s="35">
        <v>3.05</v>
      </c>
      <c r="F35" s="35"/>
      <c r="G35" s="35"/>
      <c r="H35" s="35"/>
      <c r="I35" s="35"/>
      <c r="J35" s="35">
        <f>PRODUCT(D35:H35)-I35</f>
        <v>9.3000000000000007</v>
      </c>
    </row>
    <row r="36" spans="1:10" ht="16.5" customHeight="1" x14ac:dyDescent="0.25">
      <c r="A36" s="185" t="str">
        <f>"TOTAL - "&amp;P.O.!F21</f>
        <v>TOTAL - M2</v>
      </c>
      <c r="B36" s="185"/>
      <c r="C36" s="185"/>
      <c r="D36" s="185"/>
      <c r="E36" s="185"/>
      <c r="F36" s="185"/>
      <c r="G36" s="185"/>
      <c r="H36" s="185"/>
      <c r="I36" s="185"/>
      <c r="J36" s="60">
        <f>SUM(J35:J35)</f>
        <v>9.3000000000000007</v>
      </c>
    </row>
    <row r="37" spans="1:10" ht="25.5" customHeight="1" x14ac:dyDescent="0.25">
      <c r="A37" s="99" t="str">
        <f>P.O.!A22</f>
        <v>4.2</v>
      </c>
      <c r="B37" s="229" t="str">
        <f>P.O.!D22</f>
        <v xml:space="preserve">Execução de pilar em concreto estrutural usinado, Fck= 25 MPa, inclusive fornecimento, lançamento e adensamento e acabamento, corte, dobre e montagem de armação em aço CA-50/60, forma e desforma de tábua e sarrafo com aproveitamento de (5x), inclusive escoramento.  </v>
      </c>
      <c r="C37" s="230"/>
      <c r="D37" s="230"/>
      <c r="E37" s="230"/>
      <c r="F37" s="230"/>
      <c r="G37" s="230"/>
      <c r="H37" s="230"/>
      <c r="I37" s="230"/>
      <c r="J37" s="231"/>
    </row>
    <row r="38" spans="1:10" ht="16.5" customHeight="1" x14ac:dyDescent="0.25">
      <c r="A38" s="201" t="s">
        <v>13</v>
      </c>
      <c r="B38" s="202"/>
      <c r="C38" s="203"/>
      <c r="D38" s="30" t="s">
        <v>14</v>
      </c>
      <c r="E38" s="30" t="s">
        <v>15</v>
      </c>
      <c r="F38" s="30" t="s">
        <v>16</v>
      </c>
      <c r="G38" s="36" t="s">
        <v>17</v>
      </c>
      <c r="H38" s="98" t="s">
        <v>19</v>
      </c>
      <c r="I38" s="30" t="s">
        <v>63</v>
      </c>
      <c r="J38" s="30" t="s">
        <v>20</v>
      </c>
    </row>
    <row r="39" spans="1:10" ht="16.5" customHeight="1" x14ac:dyDescent="0.25">
      <c r="A39" s="204" t="s">
        <v>370</v>
      </c>
      <c r="B39" s="205"/>
      <c r="C39" s="206"/>
      <c r="D39" s="35">
        <v>0.15</v>
      </c>
      <c r="E39" s="35">
        <v>0.2</v>
      </c>
      <c r="F39" s="35">
        <v>2.7</v>
      </c>
      <c r="G39" s="35">
        <v>4</v>
      </c>
      <c r="H39" s="35"/>
      <c r="I39" s="35"/>
      <c r="J39" s="35">
        <f>PRODUCT(D39:H39)-I39</f>
        <v>0.32</v>
      </c>
    </row>
    <row r="40" spans="1:10" ht="16.5" customHeight="1" x14ac:dyDescent="0.25">
      <c r="A40" s="185" t="str">
        <f>"TOTAL - "&amp;P.O.!F22</f>
        <v>TOTAL - M3</v>
      </c>
      <c r="B40" s="185"/>
      <c r="C40" s="185"/>
      <c r="D40" s="185"/>
      <c r="E40" s="185"/>
      <c r="F40" s="185"/>
      <c r="G40" s="185"/>
      <c r="H40" s="185"/>
      <c r="I40" s="185"/>
      <c r="J40" s="60">
        <f>SUM(J39:J39)</f>
        <v>0.32</v>
      </c>
    </row>
    <row r="41" spans="1:10" ht="16.5" customHeight="1" x14ac:dyDescent="0.25">
      <c r="A41" s="99" t="str">
        <f>P.O.!A23</f>
        <v>4.3</v>
      </c>
      <c r="B41" s="216" t="str">
        <f>P.O.!D23</f>
        <v>Viga de 0,21 a 0,35 m de largura em concreto 20 MPa, aparente, armação, forma plastificada, escoramento e desforma</v>
      </c>
      <c r="C41" s="217"/>
      <c r="D41" s="217"/>
      <c r="E41" s="217"/>
      <c r="F41" s="217"/>
      <c r="G41" s="217"/>
      <c r="H41" s="217"/>
      <c r="I41" s="217"/>
      <c r="J41" s="218"/>
    </row>
    <row r="42" spans="1:10" ht="16.5" customHeight="1" x14ac:dyDescent="0.25">
      <c r="A42" s="201" t="s">
        <v>13</v>
      </c>
      <c r="B42" s="202"/>
      <c r="C42" s="203"/>
      <c r="D42" s="30" t="s">
        <v>14</v>
      </c>
      <c r="E42" s="30" t="s">
        <v>15</v>
      </c>
      <c r="F42" s="30" t="s">
        <v>16</v>
      </c>
      <c r="G42" s="36" t="s">
        <v>17</v>
      </c>
      <c r="H42" s="98" t="s">
        <v>19</v>
      </c>
      <c r="I42" s="30" t="s">
        <v>63</v>
      </c>
      <c r="J42" s="30" t="s">
        <v>20</v>
      </c>
    </row>
    <row r="43" spans="1:10" ht="16.5" customHeight="1" x14ac:dyDescent="0.25">
      <c r="A43" s="191" t="s">
        <v>371</v>
      </c>
      <c r="B43" s="192"/>
      <c r="C43" s="193"/>
      <c r="D43" s="35">
        <v>3.05</v>
      </c>
      <c r="E43" s="35">
        <v>0.15</v>
      </c>
      <c r="F43" s="35">
        <v>0.4</v>
      </c>
      <c r="G43" s="35"/>
      <c r="H43" s="35"/>
      <c r="I43" s="35"/>
      <c r="J43" s="35">
        <f>PRODUCT(D43:G43)-I43</f>
        <v>0.18</v>
      </c>
    </row>
    <row r="44" spans="1:10" ht="16.5" customHeight="1" x14ac:dyDescent="0.25">
      <c r="A44" s="191" t="s">
        <v>372</v>
      </c>
      <c r="B44" s="192"/>
      <c r="C44" s="193"/>
      <c r="D44" s="35">
        <v>3.05</v>
      </c>
      <c r="E44" s="35">
        <v>0.15</v>
      </c>
      <c r="F44" s="35">
        <v>0.4</v>
      </c>
      <c r="G44" s="35"/>
      <c r="H44" s="35"/>
      <c r="I44" s="35"/>
      <c r="J44" s="35">
        <f t="shared" ref="J44:J46" si="0">PRODUCT(D44:G44)-I44</f>
        <v>0.18</v>
      </c>
    </row>
    <row r="45" spans="1:10" ht="16.5" customHeight="1" x14ac:dyDescent="0.25">
      <c r="A45" s="191" t="s">
        <v>373</v>
      </c>
      <c r="B45" s="192"/>
      <c r="C45" s="193"/>
      <c r="D45" s="35">
        <v>3.05</v>
      </c>
      <c r="E45" s="35">
        <v>0.15</v>
      </c>
      <c r="F45" s="35">
        <v>0.4</v>
      </c>
      <c r="G45" s="35"/>
      <c r="H45" s="35"/>
      <c r="I45" s="35"/>
      <c r="J45" s="35">
        <f t="shared" si="0"/>
        <v>0.18</v>
      </c>
    </row>
    <row r="46" spans="1:10" ht="16.5" customHeight="1" x14ac:dyDescent="0.25">
      <c r="A46" s="191" t="s">
        <v>374</v>
      </c>
      <c r="B46" s="192"/>
      <c r="C46" s="193"/>
      <c r="D46" s="35">
        <v>3.05</v>
      </c>
      <c r="E46" s="35">
        <v>0.15</v>
      </c>
      <c r="F46" s="35">
        <v>0.4</v>
      </c>
      <c r="G46" s="35"/>
      <c r="H46" s="35"/>
      <c r="I46" s="35"/>
      <c r="J46" s="35">
        <f t="shared" si="0"/>
        <v>0.18</v>
      </c>
    </row>
    <row r="47" spans="1:10" ht="16.5" customHeight="1" x14ac:dyDescent="0.25">
      <c r="A47" s="185" t="str">
        <f>"TOTAL - "&amp;P.O.!F40</f>
        <v>TOTAL - M2</v>
      </c>
      <c r="B47" s="185"/>
      <c r="C47" s="185"/>
      <c r="D47" s="185"/>
      <c r="E47" s="185"/>
      <c r="F47" s="185"/>
      <c r="G47" s="185"/>
      <c r="H47" s="185"/>
      <c r="I47" s="185"/>
      <c r="J47" s="60">
        <f>SUM(J43:J46)</f>
        <v>0.72</v>
      </c>
    </row>
    <row r="48" spans="1:10" ht="25.5" customHeight="1" x14ac:dyDescent="0.25">
      <c r="A48" s="59" t="str">
        <f>P.O.!A24</f>
        <v>4.4</v>
      </c>
      <c r="B48" s="186" t="str">
        <f>P.O.!D24</f>
        <v>Execução de fundação tipo sapata ou tubulão, inclusive corte, dobra e montagem de aço CA-50/60, fornecimento, lançamento e adensamento de concreto estrutural usinado, Fck= 25MPa, escavação manual com profundidade até 3,00 metros, reaterro e compactação manual</v>
      </c>
      <c r="C48" s="186"/>
      <c r="D48" s="186"/>
      <c r="E48" s="186"/>
      <c r="F48" s="186"/>
      <c r="G48" s="186"/>
      <c r="H48" s="186"/>
      <c r="I48" s="186"/>
      <c r="J48" s="186"/>
    </row>
    <row r="49" spans="1:15" ht="16.5" customHeight="1" x14ac:dyDescent="0.25">
      <c r="A49" s="201" t="s">
        <v>13</v>
      </c>
      <c r="B49" s="202"/>
      <c r="C49" s="203"/>
      <c r="D49" s="30" t="s">
        <v>14</v>
      </c>
      <c r="E49" s="30" t="s">
        <v>15</v>
      </c>
      <c r="F49" s="30" t="s">
        <v>16</v>
      </c>
      <c r="G49" s="36" t="s">
        <v>17</v>
      </c>
      <c r="H49" s="55" t="s">
        <v>19</v>
      </c>
      <c r="I49" s="30" t="s">
        <v>63</v>
      </c>
      <c r="J49" s="30" t="s">
        <v>20</v>
      </c>
    </row>
    <row r="50" spans="1:15" ht="16.5" customHeight="1" x14ac:dyDescent="0.25">
      <c r="A50" s="191" t="s">
        <v>370</v>
      </c>
      <c r="B50" s="192"/>
      <c r="C50" s="193"/>
      <c r="D50" s="35">
        <v>1</v>
      </c>
      <c r="E50" s="35">
        <v>1</v>
      </c>
      <c r="F50" s="35">
        <v>0.4</v>
      </c>
      <c r="G50" s="35">
        <v>4</v>
      </c>
      <c r="H50" s="35"/>
      <c r="I50" s="35"/>
      <c r="J50" s="35">
        <f t="shared" ref="J50" si="1">PRODUCT(D50:G50)-I50</f>
        <v>1.6</v>
      </c>
    </row>
    <row r="51" spans="1:15" ht="16.5" customHeight="1" x14ac:dyDescent="0.25">
      <c r="A51" s="185" t="str">
        <f>"TOTAL - "&amp;P.O.!F24</f>
        <v>TOTAL - M3</v>
      </c>
      <c r="B51" s="185"/>
      <c r="C51" s="185"/>
      <c r="D51" s="185"/>
      <c r="E51" s="185"/>
      <c r="F51" s="185"/>
      <c r="G51" s="185"/>
      <c r="H51" s="185"/>
      <c r="I51" s="185"/>
      <c r="J51" s="60">
        <f>SUM(J50:J50)</f>
        <v>1.6</v>
      </c>
    </row>
    <row r="52" spans="1:15" ht="25.5" customHeight="1" x14ac:dyDescent="0.25">
      <c r="A52" s="59" t="str">
        <f>P.O.!A25</f>
        <v>4.5</v>
      </c>
      <c r="B52" s="186" t="str">
        <f>P.O.!D25</f>
        <v xml:space="preserve">Execução de viga baldrame, inclusive corte, dobra e montagem de aço CA-50/60, fornecimento, lançamento e adensamento de concreto estrutural usinado, Fck= 25MPa, escavação manual com profundidade até 1,50 metros, e apiloamento de fundo de vala </v>
      </c>
      <c r="C52" s="186"/>
      <c r="D52" s="186"/>
      <c r="E52" s="186"/>
      <c r="F52" s="186"/>
      <c r="G52" s="186"/>
      <c r="H52" s="186"/>
      <c r="I52" s="186"/>
      <c r="J52" s="186"/>
    </row>
    <row r="53" spans="1:15" ht="16.5" customHeight="1" x14ac:dyDescent="0.25">
      <c r="A53" s="201" t="s">
        <v>13</v>
      </c>
      <c r="B53" s="202"/>
      <c r="C53" s="203"/>
      <c r="D53" s="30" t="s">
        <v>14</v>
      </c>
      <c r="E53" s="30" t="s">
        <v>15</v>
      </c>
      <c r="F53" s="30" t="s">
        <v>16</v>
      </c>
      <c r="G53" s="36" t="s">
        <v>17</v>
      </c>
      <c r="H53" s="55" t="s">
        <v>19</v>
      </c>
      <c r="I53" s="30" t="s">
        <v>63</v>
      </c>
      <c r="J53" s="30" t="s">
        <v>20</v>
      </c>
    </row>
    <row r="54" spans="1:15" ht="16.5" customHeight="1" x14ac:dyDescent="0.25">
      <c r="A54" s="191" t="s">
        <v>343</v>
      </c>
      <c r="B54" s="192"/>
      <c r="C54" s="193"/>
      <c r="D54" s="35">
        <v>3.05</v>
      </c>
      <c r="E54" s="35">
        <v>0.15</v>
      </c>
      <c r="F54" s="35">
        <v>0.4</v>
      </c>
      <c r="G54" s="35"/>
      <c r="H54" s="35"/>
      <c r="I54" s="35"/>
      <c r="J54" s="35">
        <f t="shared" ref="J54:J57" si="2">PRODUCT(D54:G54)-I54</f>
        <v>0.18</v>
      </c>
    </row>
    <row r="55" spans="1:15" ht="16.5" customHeight="1" x14ac:dyDescent="0.25">
      <c r="A55" s="191" t="s">
        <v>344</v>
      </c>
      <c r="B55" s="192"/>
      <c r="C55" s="193"/>
      <c r="D55" s="35">
        <v>3.05</v>
      </c>
      <c r="E55" s="35">
        <v>0.15</v>
      </c>
      <c r="F55" s="35">
        <v>0.4</v>
      </c>
      <c r="G55" s="35"/>
      <c r="H55" s="35"/>
      <c r="I55" s="35"/>
      <c r="J55" s="35">
        <f t="shared" si="2"/>
        <v>0.18</v>
      </c>
    </row>
    <row r="56" spans="1:15" ht="16.5" customHeight="1" x14ac:dyDescent="0.25">
      <c r="A56" s="191" t="s">
        <v>345</v>
      </c>
      <c r="B56" s="192"/>
      <c r="C56" s="193"/>
      <c r="D56" s="35">
        <v>3.05</v>
      </c>
      <c r="E56" s="35">
        <v>0.15</v>
      </c>
      <c r="F56" s="35">
        <v>0.4</v>
      </c>
      <c r="G56" s="35"/>
      <c r="H56" s="35"/>
      <c r="I56" s="35"/>
      <c r="J56" s="35">
        <f t="shared" si="2"/>
        <v>0.18</v>
      </c>
    </row>
    <row r="57" spans="1:15" ht="16.5" customHeight="1" x14ac:dyDescent="0.25">
      <c r="A57" s="191" t="s">
        <v>346</v>
      </c>
      <c r="B57" s="192"/>
      <c r="C57" s="193"/>
      <c r="D57" s="35">
        <v>3.05</v>
      </c>
      <c r="E57" s="35">
        <v>0.15</v>
      </c>
      <c r="F57" s="35">
        <v>0.4</v>
      </c>
      <c r="G57" s="35"/>
      <c r="H57" s="35"/>
      <c r="I57" s="35"/>
      <c r="J57" s="35">
        <f t="shared" si="2"/>
        <v>0.18</v>
      </c>
    </row>
    <row r="58" spans="1:15" ht="16.5" customHeight="1" x14ac:dyDescent="0.25">
      <c r="A58" s="185" t="str">
        <f>"TOTAL - "&amp;P.O.!F25</f>
        <v>TOTAL - M3</v>
      </c>
      <c r="B58" s="185"/>
      <c r="C58" s="185"/>
      <c r="D58" s="185"/>
      <c r="E58" s="185"/>
      <c r="F58" s="185"/>
      <c r="G58" s="185"/>
      <c r="H58" s="185"/>
      <c r="I58" s="185"/>
      <c r="J58" s="60">
        <f>SUM(J54:J57)</f>
        <v>0.72</v>
      </c>
      <c r="M58" s="236"/>
      <c r="N58" s="236"/>
      <c r="O58" s="236"/>
    </row>
    <row r="59" spans="1:15" ht="16.5" customHeight="1" x14ac:dyDescent="0.25">
      <c r="A59" s="59" t="str">
        <f>P.O.!A26</f>
        <v>4.6</v>
      </c>
      <c r="B59" s="186" t="str">
        <f>P.O.!D26</f>
        <v>Lastro de concreto magro, inclusive transporte, lançamento e adensamento</v>
      </c>
      <c r="C59" s="186"/>
      <c r="D59" s="186"/>
      <c r="E59" s="186"/>
      <c r="F59" s="186"/>
      <c r="G59" s="186"/>
      <c r="H59" s="186"/>
      <c r="I59" s="186"/>
      <c r="J59" s="186"/>
    </row>
    <row r="60" spans="1:15" ht="16.5" customHeight="1" x14ac:dyDescent="0.25">
      <c r="A60" s="201" t="s">
        <v>13</v>
      </c>
      <c r="B60" s="202"/>
      <c r="C60" s="203"/>
      <c r="D60" s="30" t="s">
        <v>14</v>
      </c>
      <c r="E60" s="30" t="s">
        <v>15</v>
      </c>
      <c r="F60" s="30" t="s">
        <v>16</v>
      </c>
      <c r="G60" s="36" t="s">
        <v>17</v>
      </c>
      <c r="H60" s="55" t="s">
        <v>19</v>
      </c>
      <c r="I60" s="30" t="s">
        <v>63</v>
      </c>
      <c r="J60" s="30" t="s">
        <v>20</v>
      </c>
    </row>
    <row r="61" spans="1:15" ht="16.5" customHeight="1" x14ac:dyDescent="0.25">
      <c r="A61" s="194" t="s">
        <v>90</v>
      </c>
      <c r="B61" s="195"/>
      <c r="C61" s="196"/>
      <c r="D61" s="35">
        <v>3.05</v>
      </c>
      <c r="E61" s="35">
        <v>0.2</v>
      </c>
      <c r="F61" s="35">
        <v>0.05</v>
      </c>
      <c r="G61" s="35"/>
      <c r="H61" s="35"/>
      <c r="I61" s="35"/>
      <c r="J61" s="35">
        <f>PRODUCT(D61:H61)-I61</f>
        <v>0.03</v>
      </c>
    </row>
    <row r="62" spans="1:15" ht="16.5" customHeight="1" x14ac:dyDescent="0.25">
      <c r="A62" s="233"/>
      <c r="B62" s="234"/>
      <c r="C62" s="235"/>
      <c r="D62" s="35">
        <v>3.05</v>
      </c>
      <c r="E62" s="35">
        <v>0.2</v>
      </c>
      <c r="F62" s="35">
        <v>0.05</v>
      </c>
      <c r="G62" s="35"/>
      <c r="H62" s="35"/>
      <c r="I62" s="35"/>
      <c r="J62" s="35">
        <f t="shared" ref="J62:J64" si="3">PRODUCT(D62:H62)-I62</f>
        <v>0.03</v>
      </c>
    </row>
    <row r="63" spans="1:15" ht="16.5" customHeight="1" x14ac:dyDescent="0.25">
      <c r="A63" s="233"/>
      <c r="B63" s="234"/>
      <c r="C63" s="235"/>
      <c r="D63" s="35">
        <v>3.05</v>
      </c>
      <c r="E63" s="35">
        <v>0.2</v>
      </c>
      <c r="F63" s="35">
        <v>0.05</v>
      </c>
      <c r="G63" s="35"/>
      <c r="H63" s="35"/>
      <c r="I63" s="35"/>
      <c r="J63" s="35">
        <f t="shared" si="3"/>
        <v>0.03</v>
      </c>
    </row>
    <row r="64" spans="1:15" ht="16.5" customHeight="1" x14ac:dyDescent="0.25">
      <c r="A64" s="197"/>
      <c r="B64" s="198"/>
      <c r="C64" s="199"/>
      <c r="D64" s="35">
        <v>3.05</v>
      </c>
      <c r="E64" s="35">
        <v>0.2</v>
      </c>
      <c r="F64" s="35">
        <v>0.05</v>
      </c>
      <c r="G64" s="35"/>
      <c r="H64" s="35"/>
      <c r="I64" s="35"/>
      <c r="J64" s="35">
        <f t="shared" si="3"/>
        <v>0.03</v>
      </c>
    </row>
    <row r="65" spans="1:10" ht="16.5" customHeight="1" x14ac:dyDescent="0.25">
      <c r="A65" s="185" t="str">
        <f>"TOTAL - "&amp;P.O.!F26</f>
        <v>TOTAL - M3</v>
      </c>
      <c r="B65" s="185"/>
      <c r="C65" s="185"/>
      <c r="D65" s="185"/>
      <c r="E65" s="185"/>
      <c r="F65" s="185"/>
      <c r="G65" s="185"/>
      <c r="H65" s="185"/>
      <c r="I65" s="185"/>
      <c r="J65" s="60">
        <f>SUM(J61:J64)</f>
        <v>0.12</v>
      </c>
    </row>
    <row r="66" spans="1:10" ht="16.5" customHeight="1" x14ac:dyDescent="0.25">
      <c r="A66" s="104" t="str">
        <f>P.O.!A27</f>
        <v>4.7</v>
      </c>
      <c r="B66" s="186" t="str">
        <f>P.O.!D27</f>
        <v>Alvenaria de bloco de concreto cheio sem armação, em concreto com Fck de 20MPa, esp. 14cm, para revestimento, inclusive argamassa para assentamento</v>
      </c>
      <c r="C66" s="186"/>
      <c r="D66" s="186"/>
      <c r="E66" s="186"/>
      <c r="F66" s="186"/>
      <c r="G66" s="186"/>
      <c r="H66" s="186"/>
      <c r="I66" s="186"/>
      <c r="J66" s="186"/>
    </row>
    <row r="67" spans="1:10" ht="16.5" customHeight="1" x14ac:dyDescent="0.25">
      <c r="A67" s="201" t="s">
        <v>13</v>
      </c>
      <c r="B67" s="202"/>
      <c r="C67" s="203"/>
      <c r="D67" s="30" t="s">
        <v>14</v>
      </c>
      <c r="E67" s="30" t="s">
        <v>15</v>
      </c>
      <c r="F67" s="30" t="s">
        <v>16</v>
      </c>
      <c r="G67" s="36" t="s">
        <v>17</v>
      </c>
      <c r="H67" s="102" t="s">
        <v>19</v>
      </c>
      <c r="I67" s="30" t="s">
        <v>63</v>
      </c>
      <c r="J67" s="30" t="s">
        <v>20</v>
      </c>
    </row>
    <row r="68" spans="1:10" ht="16.5" customHeight="1" x14ac:dyDescent="0.25">
      <c r="A68" s="191" t="s">
        <v>344</v>
      </c>
      <c r="B68" s="192"/>
      <c r="C68" s="193"/>
      <c r="D68" s="35"/>
      <c r="E68" s="35"/>
      <c r="F68" s="35"/>
      <c r="G68" s="35"/>
      <c r="H68" s="35">
        <v>0.6</v>
      </c>
      <c r="I68" s="35"/>
      <c r="J68" s="35">
        <f t="shared" ref="J68:J69" si="4">PRODUCT(D68:H68)-I68</f>
        <v>0.6</v>
      </c>
    </row>
    <row r="69" spans="1:10" ht="16.5" customHeight="1" x14ac:dyDescent="0.25">
      <c r="A69" s="191" t="s">
        <v>346</v>
      </c>
      <c r="B69" s="192"/>
      <c r="C69" s="193"/>
      <c r="D69" s="35"/>
      <c r="E69" s="35"/>
      <c r="F69" s="35"/>
      <c r="G69" s="35"/>
      <c r="H69" s="35">
        <v>0.48</v>
      </c>
      <c r="I69" s="35"/>
      <c r="J69" s="35">
        <f t="shared" si="4"/>
        <v>0.48</v>
      </c>
    </row>
    <row r="70" spans="1:10" ht="16.5" customHeight="1" x14ac:dyDescent="0.25">
      <c r="A70" s="185" t="str">
        <f>"TOTAL - "&amp;P.O.!F27</f>
        <v>TOTAL - M2</v>
      </c>
      <c r="B70" s="185"/>
      <c r="C70" s="185"/>
      <c r="D70" s="185"/>
      <c r="E70" s="185"/>
      <c r="F70" s="185"/>
      <c r="G70" s="185"/>
      <c r="H70" s="185"/>
      <c r="I70" s="185"/>
      <c r="J70" s="60">
        <f>SUM(J68:J69)</f>
        <v>1.08</v>
      </c>
    </row>
    <row r="71" spans="1:10" ht="16.5" customHeight="1" x14ac:dyDescent="0.25">
      <c r="A71" s="108" t="str">
        <f>P.O.!A28</f>
        <v>4.8</v>
      </c>
      <c r="B71" s="186" t="str">
        <f>P.O.!D28</f>
        <v xml:space="preserve">Alvenaria estrutural com bloco de concreto, esp. 14cm (Fbk 4,5Mpa), com acabamento aparente, inclusive argamassa para assentamento </v>
      </c>
      <c r="C71" s="186"/>
      <c r="D71" s="186"/>
      <c r="E71" s="186"/>
      <c r="F71" s="186"/>
      <c r="G71" s="186"/>
      <c r="H71" s="186"/>
      <c r="I71" s="186"/>
      <c r="J71" s="186"/>
    </row>
    <row r="72" spans="1:10" ht="16.5" customHeight="1" x14ac:dyDescent="0.25">
      <c r="A72" s="201" t="s">
        <v>13</v>
      </c>
      <c r="B72" s="202"/>
      <c r="C72" s="203"/>
      <c r="D72" s="30" t="s">
        <v>14</v>
      </c>
      <c r="E72" s="30" t="s">
        <v>15</v>
      </c>
      <c r="F72" s="30" t="s">
        <v>16</v>
      </c>
      <c r="G72" s="36" t="s">
        <v>17</v>
      </c>
      <c r="H72" s="133" t="s">
        <v>19</v>
      </c>
      <c r="I72" s="30" t="s">
        <v>63</v>
      </c>
      <c r="J72" s="30" t="s">
        <v>20</v>
      </c>
    </row>
    <row r="73" spans="1:10" ht="16.5" customHeight="1" x14ac:dyDescent="0.25">
      <c r="A73" s="191" t="s">
        <v>343</v>
      </c>
      <c r="B73" s="192"/>
      <c r="C73" s="193"/>
      <c r="D73" s="35">
        <v>2.75</v>
      </c>
      <c r="E73" s="35"/>
      <c r="F73" s="35">
        <v>2.7</v>
      </c>
      <c r="G73" s="35"/>
      <c r="H73" s="35"/>
      <c r="I73" s="35"/>
      <c r="J73" s="35">
        <f t="shared" ref="J73:J80" si="5">PRODUCT(D73:H73)-I73</f>
        <v>7.43</v>
      </c>
    </row>
    <row r="74" spans="1:10" ht="16.5" customHeight="1" x14ac:dyDescent="0.25">
      <c r="A74" s="191" t="s">
        <v>376</v>
      </c>
      <c r="B74" s="192"/>
      <c r="C74" s="193"/>
      <c r="D74" s="35">
        <v>2.75</v>
      </c>
      <c r="E74" s="35"/>
      <c r="F74" s="35">
        <v>0.85</v>
      </c>
      <c r="G74" s="35"/>
      <c r="H74" s="35"/>
      <c r="I74" s="35"/>
      <c r="J74" s="35">
        <f t="shared" si="5"/>
        <v>2.34</v>
      </c>
    </row>
    <row r="75" spans="1:10" ht="16.5" customHeight="1" x14ac:dyDescent="0.25">
      <c r="A75" s="191" t="s">
        <v>344</v>
      </c>
      <c r="B75" s="192"/>
      <c r="C75" s="193"/>
      <c r="D75" s="35">
        <v>2.75</v>
      </c>
      <c r="E75" s="35"/>
      <c r="F75" s="35">
        <v>2.7</v>
      </c>
      <c r="G75" s="35"/>
      <c r="H75" s="35"/>
      <c r="I75" s="35"/>
      <c r="J75" s="35">
        <f t="shared" si="5"/>
        <v>7.43</v>
      </c>
    </row>
    <row r="76" spans="1:10" ht="16.5" customHeight="1" x14ac:dyDescent="0.25">
      <c r="A76" s="191" t="s">
        <v>376</v>
      </c>
      <c r="B76" s="192"/>
      <c r="C76" s="193"/>
      <c r="D76" s="35">
        <v>2.75</v>
      </c>
      <c r="E76" s="35"/>
      <c r="F76" s="35">
        <v>0.85</v>
      </c>
      <c r="G76" s="35"/>
      <c r="H76" s="35"/>
      <c r="I76" s="35"/>
      <c r="J76" s="35">
        <f t="shared" si="5"/>
        <v>2.34</v>
      </c>
    </row>
    <row r="77" spans="1:10" ht="16.5" customHeight="1" x14ac:dyDescent="0.25">
      <c r="A77" s="191" t="s">
        <v>345</v>
      </c>
      <c r="B77" s="192"/>
      <c r="C77" s="193"/>
      <c r="D77" s="35">
        <v>2.75</v>
      </c>
      <c r="E77" s="35"/>
      <c r="F77" s="35">
        <v>2.7</v>
      </c>
      <c r="G77" s="35"/>
      <c r="H77" s="35"/>
      <c r="I77" s="35"/>
      <c r="J77" s="35">
        <f t="shared" si="5"/>
        <v>7.43</v>
      </c>
    </row>
    <row r="78" spans="1:10" ht="16.5" customHeight="1" x14ac:dyDescent="0.25">
      <c r="A78" s="191" t="s">
        <v>376</v>
      </c>
      <c r="B78" s="192"/>
      <c r="C78" s="193"/>
      <c r="D78" s="35">
        <v>2.75</v>
      </c>
      <c r="E78" s="35"/>
      <c r="F78" s="35">
        <v>0.85</v>
      </c>
      <c r="G78" s="35"/>
      <c r="H78" s="35"/>
      <c r="I78" s="35"/>
      <c r="J78" s="35">
        <f t="shared" si="5"/>
        <v>2.34</v>
      </c>
    </row>
    <row r="79" spans="1:10" ht="16.5" customHeight="1" x14ac:dyDescent="0.25">
      <c r="A79" s="191" t="s">
        <v>346</v>
      </c>
      <c r="B79" s="192"/>
      <c r="C79" s="193"/>
      <c r="D79" s="35">
        <v>2.75</v>
      </c>
      <c r="E79" s="35"/>
      <c r="F79" s="35">
        <v>2.7</v>
      </c>
      <c r="G79" s="35"/>
      <c r="H79" s="35"/>
      <c r="I79" s="35"/>
      <c r="J79" s="35">
        <f t="shared" si="5"/>
        <v>7.43</v>
      </c>
    </row>
    <row r="80" spans="1:10" ht="16.5" customHeight="1" x14ac:dyDescent="0.25">
      <c r="A80" s="191" t="s">
        <v>375</v>
      </c>
      <c r="B80" s="192"/>
      <c r="C80" s="193"/>
      <c r="D80" s="35">
        <v>2.75</v>
      </c>
      <c r="E80" s="35"/>
      <c r="F80" s="35">
        <v>0.85</v>
      </c>
      <c r="G80" s="35"/>
      <c r="H80" s="35"/>
      <c r="I80" s="35"/>
      <c r="J80" s="35">
        <f t="shared" si="5"/>
        <v>2.34</v>
      </c>
    </row>
    <row r="81" spans="1:10" ht="16.5" customHeight="1" x14ac:dyDescent="0.25">
      <c r="A81" s="185" t="str">
        <f>"TOTAL - "&amp;P.O.!F28</f>
        <v>TOTAL - M2</v>
      </c>
      <c r="B81" s="185"/>
      <c r="C81" s="185"/>
      <c r="D81" s="185"/>
      <c r="E81" s="185"/>
      <c r="F81" s="185"/>
      <c r="G81" s="185"/>
      <c r="H81" s="185"/>
      <c r="I81" s="185"/>
      <c r="J81" s="60">
        <f>SUM(J73:J79)</f>
        <v>36.74</v>
      </c>
    </row>
    <row r="82" spans="1:10" s="34" customFormat="1" ht="16.5" customHeight="1" x14ac:dyDescent="0.25">
      <c r="A82" s="33">
        <f>P.O.!A30</f>
        <v>5</v>
      </c>
      <c r="B82" s="200" t="str">
        <f>P.O.!D30</f>
        <v>PISO</v>
      </c>
      <c r="C82" s="200"/>
      <c r="D82" s="200"/>
      <c r="E82" s="200"/>
      <c r="F82" s="200"/>
      <c r="G82" s="200"/>
      <c r="H82" s="200"/>
      <c r="I82" s="200"/>
      <c r="J82" s="200"/>
    </row>
    <row r="83" spans="1:10" ht="16.5" customHeight="1" x14ac:dyDescent="0.25">
      <c r="A83" s="59" t="str">
        <f>P.O.!A31</f>
        <v>5.1</v>
      </c>
      <c r="B83" s="186" t="str">
        <f>P.O.!D31</f>
        <v>Contrapiso desempenado com argamassa, traço 1:3 (cimento e areia), esp. 30mm</v>
      </c>
      <c r="C83" s="186"/>
      <c r="D83" s="186"/>
      <c r="E83" s="186"/>
      <c r="F83" s="186"/>
      <c r="G83" s="186"/>
      <c r="H83" s="186"/>
      <c r="I83" s="186"/>
      <c r="J83" s="186"/>
    </row>
    <row r="84" spans="1:10" ht="16.5" customHeight="1" x14ac:dyDescent="0.25">
      <c r="A84" s="187" t="s">
        <v>13</v>
      </c>
      <c r="B84" s="187"/>
      <c r="C84" s="187"/>
      <c r="D84" s="30" t="s">
        <v>14</v>
      </c>
      <c r="E84" s="30" t="s">
        <v>15</v>
      </c>
      <c r="F84" s="30" t="s">
        <v>16</v>
      </c>
      <c r="G84" s="36" t="s">
        <v>17</v>
      </c>
      <c r="H84" s="55" t="s">
        <v>19</v>
      </c>
      <c r="I84" s="30" t="s">
        <v>63</v>
      </c>
      <c r="J84" s="30" t="s">
        <v>20</v>
      </c>
    </row>
    <row r="85" spans="1:10" ht="14.25" customHeight="1" x14ac:dyDescent="0.25">
      <c r="A85" s="191" t="s">
        <v>337</v>
      </c>
      <c r="B85" s="192"/>
      <c r="C85" s="193"/>
      <c r="D85" s="86">
        <v>2.75</v>
      </c>
      <c r="E85" s="86">
        <v>2.75</v>
      </c>
      <c r="F85" s="35"/>
      <c r="G85" s="35"/>
      <c r="H85" s="35"/>
      <c r="I85" s="35"/>
      <c r="J85" s="35">
        <f t="shared" ref="J85" si="6">PRODUCT(D85:H85)-I85</f>
        <v>7.56</v>
      </c>
    </row>
    <row r="86" spans="1:10" ht="16.5" customHeight="1" x14ac:dyDescent="0.25">
      <c r="A86" s="185" t="str">
        <f>"TOTAL - "&amp;P.O.!F31</f>
        <v>TOTAL - M2</v>
      </c>
      <c r="B86" s="185"/>
      <c r="C86" s="185"/>
      <c r="D86" s="185"/>
      <c r="E86" s="185"/>
      <c r="F86" s="185"/>
      <c r="G86" s="185"/>
      <c r="H86" s="185"/>
      <c r="I86" s="185"/>
      <c r="J86" s="60">
        <f>SUM(J85:J85)</f>
        <v>7.56</v>
      </c>
    </row>
    <row r="87" spans="1:10" ht="16.5" customHeight="1" x14ac:dyDescent="0.25">
      <c r="A87" s="108" t="str">
        <f>P.O.!A32</f>
        <v>5.2</v>
      </c>
      <c r="B87" s="186" t="str">
        <f>P.O.!D32</f>
        <v>Piso cimento natado com argamassa, traço 1:3 (cimento e areia), esp. 20mm, acabamento queimado, sem junta de dilatação</v>
      </c>
      <c r="C87" s="186"/>
      <c r="D87" s="186"/>
      <c r="E87" s="186"/>
      <c r="F87" s="186"/>
      <c r="G87" s="186"/>
      <c r="H87" s="186"/>
      <c r="I87" s="186"/>
      <c r="J87" s="186"/>
    </row>
    <row r="88" spans="1:10" ht="16.5" customHeight="1" x14ac:dyDescent="0.25">
      <c r="A88" s="187" t="s">
        <v>13</v>
      </c>
      <c r="B88" s="187"/>
      <c r="C88" s="187"/>
      <c r="D88" s="30" t="s">
        <v>14</v>
      </c>
      <c r="E88" s="30" t="s">
        <v>15</v>
      </c>
      <c r="F88" s="30" t="s">
        <v>16</v>
      </c>
      <c r="G88" s="36" t="s">
        <v>17</v>
      </c>
      <c r="H88" s="91" t="s">
        <v>19</v>
      </c>
      <c r="I88" s="30" t="s">
        <v>63</v>
      </c>
      <c r="J88" s="30" t="s">
        <v>20</v>
      </c>
    </row>
    <row r="89" spans="1:10" ht="16.5" customHeight="1" x14ac:dyDescent="0.25">
      <c r="A89" s="191" t="s">
        <v>336</v>
      </c>
      <c r="B89" s="192"/>
      <c r="C89" s="193"/>
      <c r="D89" s="86">
        <v>2.75</v>
      </c>
      <c r="E89" s="86">
        <v>2.75</v>
      </c>
      <c r="F89" s="86"/>
      <c r="G89" s="87"/>
      <c r="H89" s="31"/>
      <c r="I89" s="86"/>
      <c r="J89" s="35">
        <f>PRODUCT(D89:H89)-I89</f>
        <v>7.56</v>
      </c>
    </row>
    <row r="90" spans="1:10" ht="16.5" customHeight="1" x14ac:dyDescent="0.25">
      <c r="A90" s="185" t="str">
        <f>"TOTAL - "&amp;P.O.!F32</f>
        <v>TOTAL - M2</v>
      </c>
      <c r="B90" s="185"/>
      <c r="C90" s="185"/>
      <c r="D90" s="185"/>
      <c r="E90" s="185"/>
      <c r="F90" s="185"/>
      <c r="G90" s="185"/>
      <c r="H90" s="185"/>
      <c r="I90" s="185"/>
      <c r="J90" s="60">
        <f>SUM(J89:J89)</f>
        <v>7.56</v>
      </c>
    </row>
    <row r="91" spans="1:10" ht="16.5" customHeight="1" x14ac:dyDescent="0.25">
      <c r="A91" s="108" t="str">
        <f>P.O.!A33</f>
        <v>5.3</v>
      </c>
      <c r="B91" s="186" t="str">
        <f>P.O.!D33</f>
        <v>Pintura a base de resina de silicone em concreto ou alvenaria aparente, duas (2) demãos</v>
      </c>
      <c r="C91" s="186"/>
      <c r="D91" s="186"/>
      <c r="E91" s="186"/>
      <c r="F91" s="186"/>
      <c r="G91" s="186"/>
      <c r="H91" s="186"/>
      <c r="I91" s="186"/>
      <c r="J91" s="186"/>
    </row>
    <row r="92" spans="1:10" ht="16.5" customHeight="1" x14ac:dyDescent="0.25">
      <c r="A92" s="187" t="s">
        <v>13</v>
      </c>
      <c r="B92" s="187"/>
      <c r="C92" s="187"/>
      <c r="D92" s="30" t="s">
        <v>14</v>
      </c>
      <c r="E92" s="30" t="s">
        <v>15</v>
      </c>
      <c r="F92" s="30" t="s">
        <v>16</v>
      </c>
      <c r="G92" s="36" t="s">
        <v>17</v>
      </c>
      <c r="H92" s="133" t="s">
        <v>19</v>
      </c>
      <c r="I92" s="30" t="s">
        <v>63</v>
      </c>
      <c r="J92" s="30" t="s">
        <v>20</v>
      </c>
    </row>
    <row r="93" spans="1:10" ht="16.5" customHeight="1" x14ac:dyDescent="0.25">
      <c r="A93" s="191" t="s">
        <v>338</v>
      </c>
      <c r="B93" s="192"/>
      <c r="C93" s="193"/>
      <c r="D93" s="86">
        <v>2.75</v>
      </c>
      <c r="E93" s="86">
        <v>2.75</v>
      </c>
      <c r="F93" s="86"/>
      <c r="G93" s="87"/>
      <c r="H93" s="31"/>
      <c r="I93" s="86"/>
      <c r="J93" s="35">
        <f>PRODUCT(D93:H93)-I93</f>
        <v>7.56</v>
      </c>
    </row>
    <row r="94" spans="1:10" ht="16.5" customHeight="1" x14ac:dyDescent="0.25">
      <c r="A94" s="185" t="str">
        <f>"TOTAL - "&amp;P.O.!F33</f>
        <v>TOTAL - M2</v>
      </c>
      <c r="B94" s="185"/>
      <c r="C94" s="185"/>
      <c r="D94" s="185"/>
      <c r="E94" s="185"/>
      <c r="F94" s="185"/>
      <c r="G94" s="185"/>
      <c r="H94" s="185"/>
      <c r="I94" s="185"/>
      <c r="J94" s="60">
        <f>SUM(J93:J93)</f>
        <v>7.56</v>
      </c>
    </row>
    <row r="95" spans="1:10" ht="16.5" customHeight="1" x14ac:dyDescent="0.25">
      <c r="A95" s="108" t="str">
        <f>P.O.!A34</f>
        <v>5.4</v>
      </c>
      <c r="B95" s="186" t="str">
        <f>P.O.!D34</f>
        <v>Sóculo com enchimento em tijolos maciços, altura de 10cm à 12cm, inclusive acabamento final em argamassa, esp. 20mm, aplicação manual</v>
      </c>
      <c r="C95" s="186"/>
      <c r="D95" s="186"/>
      <c r="E95" s="186"/>
      <c r="F95" s="186"/>
      <c r="G95" s="186"/>
      <c r="H95" s="186"/>
      <c r="I95" s="186"/>
      <c r="J95" s="186"/>
    </row>
    <row r="96" spans="1:10" ht="16.5" customHeight="1" x14ac:dyDescent="0.25">
      <c r="A96" s="187" t="s">
        <v>13</v>
      </c>
      <c r="B96" s="187"/>
      <c r="C96" s="187"/>
      <c r="D96" s="30" t="s">
        <v>14</v>
      </c>
      <c r="E96" s="30" t="s">
        <v>15</v>
      </c>
      <c r="F96" s="30" t="s">
        <v>16</v>
      </c>
      <c r="G96" s="36" t="s">
        <v>17</v>
      </c>
      <c r="H96" s="91" t="s">
        <v>19</v>
      </c>
      <c r="I96" s="30" t="s">
        <v>63</v>
      </c>
      <c r="J96" s="30" t="s">
        <v>20</v>
      </c>
    </row>
    <row r="97" spans="1:10" ht="16.5" customHeight="1" x14ac:dyDescent="0.25">
      <c r="A97" s="191" t="s">
        <v>356</v>
      </c>
      <c r="B97" s="192"/>
      <c r="C97" s="193"/>
      <c r="D97" s="86">
        <v>1.95</v>
      </c>
      <c r="E97" s="86">
        <v>0.48</v>
      </c>
      <c r="F97" s="86"/>
      <c r="G97" s="87"/>
      <c r="H97" s="31"/>
      <c r="I97" s="86"/>
      <c r="J97" s="35">
        <f>PRODUCT(D97:H97)-I97</f>
        <v>0.94</v>
      </c>
    </row>
    <row r="98" spans="1:10" ht="16.5" customHeight="1" x14ac:dyDescent="0.25">
      <c r="A98" s="191" t="s">
        <v>357</v>
      </c>
      <c r="B98" s="192"/>
      <c r="C98" s="193"/>
      <c r="D98" s="86">
        <v>2.15</v>
      </c>
      <c r="E98" s="86">
        <v>0.48</v>
      </c>
      <c r="F98" s="86"/>
      <c r="G98" s="87"/>
      <c r="H98" s="31"/>
      <c r="I98" s="86"/>
      <c r="J98" s="35">
        <f>PRODUCT(D98:H98)-I98</f>
        <v>1.03</v>
      </c>
    </row>
    <row r="99" spans="1:10" ht="16.5" customHeight="1" x14ac:dyDescent="0.25">
      <c r="A99" s="185" t="str">
        <f>"TOTAL - "&amp;P.O.!F34</f>
        <v>TOTAL - M2</v>
      </c>
      <c r="B99" s="185"/>
      <c r="C99" s="185"/>
      <c r="D99" s="185"/>
      <c r="E99" s="185"/>
      <c r="F99" s="185"/>
      <c r="G99" s="185"/>
      <c r="H99" s="185"/>
      <c r="I99" s="185"/>
      <c r="J99" s="60">
        <f>SUM(J97:J98)</f>
        <v>1.97</v>
      </c>
    </row>
    <row r="100" spans="1:10" ht="16.5" customHeight="1" x14ac:dyDescent="0.25">
      <c r="A100" s="108" t="str">
        <f>P.O.!A35</f>
        <v>5.5</v>
      </c>
      <c r="B100" s="186" t="str">
        <f>P.O.!D35</f>
        <v>Soleira de granito cinza andorinha E= 2cm</v>
      </c>
      <c r="C100" s="186"/>
      <c r="D100" s="186"/>
      <c r="E100" s="186"/>
      <c r="F100" s="186"/>
      <c r="G100" s="186"/>
      <c r="H100" s="186"/>
      <c r="I100" s="186"/>
      <c r="J100" s="186"/>
    </row>
    <row r="101" spans="1:10" ht="16.5" customHeight="1" x14ac:dyDescent="0.25">
      <c r="A101" s="187" t="s">
        <v>13</v>
      </c>
      <c r="B101" s="187"/>
      <c r="C101" s="187"/>
      <c r="D101" s="30" t="s">
        <v>14</v>
      </c>
      <c r="E101" s="30" t="s">
        <v>15</v>
      </c>
      <c r="F101" s="30" t="s">
        <v>16</v>
      </c>
      <c r="G101" s="36" t="s">
        <v>17</v>
      </c>
      <c r="H101" s="133" t="s">
        <v>19</v>
      </c>
      <c r="I101" s="30" t="s">
        <v>63</v>
      </c>
      <c r="J101" s="30" t="s">
        <v>20</v>
      </c>
    </row>
    <row r="102" spans="1:10" ht="16.5" customHeight="1" x14ac:dyDescent="0.25">
      <c r="A102" s="191" t="s">
        <v>341</v>
      </c>
      <c r="B102" s="192"/>
      <c r="C102" s="193"/>
      <c r="D102" s="86">
        <v>0.9</v>
      </c>
      <c r="E102" s="86">
        <v>0.15</v>
      </c>
      <c r="F102" s="86"/>
      <c r="G102" s="87"/>
      <c r="H102" s="31"/>
      <c r="I102" s="86"/>
      <c r="J102" s="35">
        <f>PRODUCT(D102:H102)-I102</f>
        <v>0.14000000000000001</v>
      </c>
    </row>
    <row r="103" spans="1:10" ht="16.5" customHeight="1" x14ac:dyDescent="0.25">
      <c r="A103" s="185" t="str">
        <f>"TOTAL - "&amp;P.O.!F35</f>
        <v>TOTAL - M2</v>
      </c>
      <c r="B103" s="185"/>
      <c r="C103" s="185"/>
      <c r="D103" s="185"/>
      <c r="E103" s="185"/>
      <c r="F103" s="185"/>
      <c r="G103" s="185"/>
      <c r="H103" s="185"/>
      <c r="I103" s="185"/>
      <c r="J103" s="60">
        <f>SUM(J102:J102)</f>
        <v>0.14000000000000001</v>
      </c>
    </row>
    <row r="104" spans="1:10" ht="16.5" customHeight="1" x14ac:dyDescent="0.25">
      <c r="A104" s="135">
        <f>P.O.!A37</f>
        <v>6</v>
      </c>
      <c r="B104" s="200" t="str">
        <f>P.O.!D37</f>
        <v xml:space="preserve">REVESTIMENTOS </v>
      </c>
      <c r="C104" s="200"/>
      <c r="D104" s="200"/>
      <c r="E104" s="200"/>
      <c r="F104" s="200"/>
      <c r="G104" s="200"/>
      <c r="H104" s="200"/>
      <c r="I104" s="200"/>
      <c r="J104" s="200"/>
    </row>
    <row r="105" spans="1:10" ht="16.5" customHeight="1" x14ac:dyDescent="0.25">
      <c r="A105" s="108" t="str">
        <f>P.O.!A38</f>
        <v>6.1</v>
      </c>
      <c r="B105" s="186" t="str">
        <f>P.O.!D38</f>
        <v>Chapisco aplicado em alvenarias e estruturas de concreto, com colher de pedreiro, argamassa traço 1:3 de cimento e areia, preparo manual</v>
      </c>
      <c r="C105" s="186"/>
      <c r="D105" s="186"/>
      <c r="E105" s="186"/>
      <c r="F105" s="186"/>
      <c r="G105" s="186"/>
      <c r="H105" s="186"/>
      <c r="I105" s="186"/>
      <c r="J105" s="186"/>
    </row>
    <row r="106" spans="1:10" ht="16.5" customHeight="1" x14ac:dyDescent="0.25">
      <c r="A106" s="187" t="s">
        <v>13</v>
      </c>
      <c r="B106" s="187"/>
      <c r="C106" s="187"/>
      <c r="D106" s="30" t="s">
        <v>14</v>
      </c>
      <c r="E106" s="30" t="s">
        <v>15</v>
      </c>
      <c r="F106" s="30" t="s">
        <v>16</v>
      </c>
      <c r="G106" s="36" t="s">
        <v>17</v>
      </c>
      <c r="H106" s="55" t="s">
        <v>19</v>
      </c>
      <c r="I106" s="30" t="s">
        <v>63</v>
      </c>
      <c r="J106" s="30" t="s">
        <v>20</v>
      </c>
    </row>
    <row r="107" spans="1:10" ht="16.5" customHeight="1" x14ac:dyDescent="0.25">
      <c r="A107" s="226" t="s">
        <v>342</v>
      </c>
      <c r="B107" s="227"/>
      <c r="C107" s="227"/>
      <c r="D107" s="227"/>
      <c r="E107" s="227"/>
      <c r="F107" s="227"/>
      <c r="G107" s="227"/>
      <c r="H107" s="227"/>
      <c r="I107" s="227"/>
      <c r="J107" s="228"/>
    </row>
    <row r="108" spans="1:10" ht="16.5" customHeight="1" x14ac:dyDescent="0.25">
      <c r="A108" s="191" t="s">
        <v>343</v>
      </c>
      <c r="B108" s="192"/>
      <c r="C108" s="193"/>
      <c r="D108" s="86">
        <v>2.75</v>
      </c>
      <c r="E108" s="86"/>
      <c r="F108" s="87">
        <v>2.9</v>
      </c>
      <c r="G108" s="87"/>
      <c r="H108" s="31"/>
      <c r="I108" s="86">
        <f>(0.8*0.8)+(1*2.1)</f>
        <v>2.74</v>
      </c>
      <c r="J108" s="35">
        <f>PRODUCT(D108:H108)-I108</f>
        <v>5.24</v>
      </c>
    </row>
    <row r="109" spans="1:10" ht="16.5" customHeight="1" x14ac:dyDescent="0.25">
      <c r="A109" s="191" t="s">
        <v>344</v>
      </c>
      <c r="B109" s="192"/>
      <c r="C109" s="193"/>
      <c r="D109" s="86">
        <v>2.75</v>
      </c>
      <c r="E109" s="86"/>
      <c r="F109" s="87">
        <v>2.9</v>
      </c>
      <c r="G109" s="35"/>
      <c r="H109" s="31"/>
      <c r="I109" s="35"/>
      <c r="J109" s="35">
        <f t="shared" ref="J109:J111" si="7">PRODUCT(D109:H109)-I109</f>
        <v>7.98</v>
      </c>
    </row>
    <row r="110" spans="1:10" ht="16.5" customHeight="1" x14ac:dyDescent="0.25">
      <c r="A110" s="191" t="s">
        <v>345</v>
      </c>
      <c r="B110" s="192"/>
      <c r="C110" s="193"/>
      <c r="D110" s="86">
        <v>2.75</v>
      </c>
      <c r="E110" s="86"/>
      <c r="F110" s="87">
        <v>2.9</v>
      </c>
      <c r="G110" s="36"/>
      <c r="H110" s="31"/>
      <c r="I110" s="86">
        <f>(0.8*0.8)</f>
        <v>0.64</v>
      </c>
      <c r="J110" s="35">
        <f t="shared" si="7"/>
        <v>7.34</v>
      </c>
    </row>
    <row r="111" spans="1:10" ht="16.5" customHeight="1" x14ac:dyDescent="0.25">
      <c r="A111" s="191" t="s">
        <v>346</v>
      </c>
      <c r="B111" s="192"/>
      <c r="C111" s="193"/>
      <c r="D111" s="86">
        <v>2.75</v>
      </c>
      <c r="E111" s="86"/>
      <c r="F111" s="87">
        <v>2.9</v>
      </c>
      <c r="G111" s="36"/>
      <c r="H111" s="31"/>
      <c r="I111" s="86"/>
      <c r="J111" s="35">
        <f t="shared" si="7"/>
        <v>7.98</v>
      </c>
    </row>
    <row r="112" spans="1:10" ht="16.5" customHeight="1" x14ac:dyDescent="0.25">
      <c r="A112" s="185" t="str">
        <f>"TOTAL - "&amp;P.O.!F38</f>
        <v>TOTAL - M2</v>
      </c>
      <c r="B112" s="185"/>
      <c r="C112" s="185"/>
      <c r="D112" s="185"/>
      <c r="E112" s="185"/>
      <c r="F112" s="185"/>
      <c r="G112" s="185"/>
      <c r="H112" s="185"/>
      <c r="I112" s="185"/>
      <c r="J112" s="60">
        <f>SUM(J107:J111)</f>
        <v>28.54</v>
      </c>
    </row>
    <row r="113" spans="1:10" ht="16.5" customHeight="1" x14ac:dyDescent="0.25">
      <c r="A113" s="108" t="str">
        <f>P.O.!A39</f>
        <v>6.2</v>
      </c>
      <c r="B113" s="186" t="str">
        <f>P.O.!D39</f>
        <v>Chapisco com argamassa, traço 1:2:3 (cimento, areia e pedrisco), aplicado com colher, esp. 5mm, preparo mecânico</v>
      </c>
      <c r="C113" s="186"/>
      <c r="D113" s="186"/>
      <c r="E113" s="186"/>
      <c r="F113" s="186"/>
      <c r="G113" s="186"/>
      <c r="H113" s="186"/>
      <c r="I113" s="186"/>
      <c r="J113" s="186"/>
    </row>
    <row r="114" spans="1:10" ht="16.5" customHeight="1" x14ac:dyDescent="0.25">
      <c r="A114" s="187" t="s">
        <v>13</v>
      </c>
      <c r="B114" s="187"/>
      <c r="C114" s="187"/>
      <c r="D114" s="30" t="s">
        <v>14</v>
      </c>
      <c r="E114" s="30" t="s">
        <v>15</v>
      </c>
      <c r="F114" s="30" t="s">
        <v>16</v>
      </c>
      <c r="G114" s="36" t="s">
        <v>17</v>
      </c>
      <c r="H114" s="138" t="s">
        <v>19</v>
      </c>
      <c r="I114" s="30" t="s">
        <v>63</v>
      </c>
      <c r="J114" s="30" t="s">
        <v>20</v>
      </c>
    </row>
    <row r="115" spans="1:10" ht="16.5" customHeight="1" x14ac:dyDescent="0.25">
      <c r="A115" s="188" t="s">
        <v>347</v>
      </c>
      <c r="B115" s="189"/>
      <c r="C115" s="189"/>
      <c r="D115" s="189"/>
      <c r="E115" s="189"/>
      <c r="F115" s="189"/>
      <c r="G115" s="189"/>
      <c r="H115" s="189"/>
      <c r="I115" s="189"/>
      <c r="J115" s="190"/>
    </row>
    <row r="116" spans="1:10" ht="16.5" customHeight="1" x14ac:dyDescent="0.25">
      <c r="A116" s="191" t="s">
        <v>343</v>
      </c>
      <c r="B116" s="192"/>
      <c r="C116" s="193"/>
      <c r="D116" s="87">
        <v>3.05</v>
      </c>
      <c r="E116" s="87"/>
      <c r="F116" s="35">
        <v>3.9</v>
      </c>
      <c r="G116" s="35"/>
      <c r="H116" s="35"/>
      <c r="I116" s="87">
        <f>(0.8*0.8)+(1*2.25)</f>
        <v>2.89</v>
      </c>
      <c r="J116" s="35">
        <f>PRODUCT(D116:H116)-I116</f>
        <v>9.01</v>
      </c>
    </row>
    <row r="117" spans="1:10" ht="16.5" customHeight="1" x14ac:dyDescent="0.25">
      <c r="A117" s="194" t="s">
        <v>344</v>
      </c>
      <c r="B117" s="195"/>
      <c r="C117" s="196"/>
      <c r="D117" s="87">
        <v>3.05</v>
      </c>
      <c r="E117" s="87"/>
      <c r="F117" s="35">
        <v>3.85</v>
      </c>
      <c r="G117" s="35"/>
      <c r="H117" s="35"/>
      <c r="I117" s="35"/>
      <c r="J117" s="35">
        <f t="shared" ref="J117:J121" si="8">PRODUCT(D117:H117)-I117</f>
        <v>11.74</v>
      </c>
    </row>
    <row r="118" spans="1:10" ht="16.5" customHeight="1" x14ac:dyDescent="0.25">
      <c r="A118" s="197"/>
      <c r="B118" s="198"/>
      <c r="C118" s="199"/>
      <c r="D118" s="87"/>
      <c r="E118" s="87"/>
      <c r="F118" s="35"/>
      <c r="G118" s="35"/>
      <c r="H118" s="35">
        <v>0.6</v>
      </c>
      <c r="I118" s="35"/>
      <c r="J118" s="35">
        <f t="shared" si="8"/>
        <v>0.6</v>
      </c>
    </row>
    <row r="119" spans="1:10" ht="16.5" customHeight="1" x14ac:dyDescent="0.25">
      <c r="A119" s="191" t="s">
        <v>345</v>
      </c>
      <c r="B119" s="192"/>
      <c r="C119" s="193"/>
      <c r="D119" s="87">
        <v>3.05</v>
      </c>
      <c r="E119" s="87"/>
      <c r="F119" s="35"/>
      <c r="G119" s="35"/>
      <c r="H119" s="35"/>
      <c r="I119" s="86">
        <f>(0.8*0.8)</f>
        <v>0.64</v>
      </c>
      <c r="J119" s="35">
        <f t="shared" si="8"/>
        <v>2.41</v>
      </c>
    </row>
    <row r="120" spans="1:10" ht="16.5" customHeight="1" x14ac:dyDescent="0.25">
      <c r="A120" s="194" t="s">
        <v>346</v>
      </c>
      <c r="B120" s="195"/>
      <c r="C120" s="196"/>
      <c r="D120" s="87">
        <v>3.05</v>
      </c>
      <c r="E120" s="87"/>
      <c r="F120" s="35">
        <v>3.95</v>
      </c>
      <c r="G120" s="35"/>
      <c r="H120" s="35"/>
      <c r="I120" s="35"/>
      <c r="J120" s="35">
        <f t="shared" si="8"/>
        <v>12.05</v>
      </c>
    </row>
    <row r="121" spans="1:10" ht="16.5" customHeight="1" x14ac:dyDescent="0.25">
      <c r="A121" s="197"/>
      <c r="B121" s="198"/>
      <c r="C121" s="199"/>
      <c r="D121" s="87"/>
      <c r="E121" s="87"/>
      <c r="F121" s="35"/>
      <c r="G121" s="35"/>
      <c r="H121" s="35">
        <v>0.48</v>
      </c>
      <c r="I121" s="35"/>
      <c r="J121" s="35">
        <f t="shared" si="8"/>
        <v>0.48</v>
      </c>
    </row>
    <row r="122" spans="1:10" ht="16.5" customHeight="1" x14ac:dyDescent="0.25">
      <c r="A122" s="185" t="str">
        <f>"TOTAL - "&amp;P.O.!F48</f>
        <v>TOTAL - M2</v>
      </c>
      <c r="B122" s="185"/>
      <c r="C122" s="185"/>
      <c r="D122" s="185"/>
      <c r="E122" s="185"/>
      <c r="F122" s="185"/>
      <c r="G122" s="185"/>
      <c r="H122" s="185"/>
      <c r="I122" s="185"/>
      <c r="J122" s="60">
        <f>SUM(J116:J121)</f>
        <v>36.29</v>
      </c>
    </row>
    <row r="123" spans="1:10" ht="25.5" customHeight="1" x14ac:dyDescent="0.25">
      <c r="A123" s="108" t="str">
        <f>P.O.!A40</f>
        <v>6.3</v>
      </c>
      <c r="B123" s="216" t="str">
        <f>P.O.!D40</f>
        <v>Emboço, para recebimento de cerâmica, em argamassa traço 1:2:8, preparo manual, aplicado manualmente em faces internas de paredes, para ambiente com área menor que 5m2, espessura de 20mm, com execução de taliscas</v>
      </c>
      <c r="C123" s="217"/>
      <c r="D123" s="217"/>
      <c r="E123" s="217"/>
      <c r="F123" s="217"/>
      <c r="G123" s="217"/>
      <c r="H123" s="217"/>
      <c r="I123" s="217"/>
      <c r="J123" s="218"/>
    </row>
    <row r="124" spans="1:10" ht="16.5" customHeight="1" x14ac:dyDescent="0.25">
      <c r="A124" s="187" t="s">
        <v>13</v>
      </c>
      <c r="B124" s="187"/>
      <c r="C124" s="187"/>
      <c r="D124" s="30" t="s">
        <v>14</v>
      </c>
      <c r="E124" s="30" t="s">
        <v>15</v>
      </c>
      <c r="F124" s="30" t="s">
        <v>16</v>
      </c>
      <c r="G124" s="36" t="s">
        <v>17</v>
      </c>
      <c r="H124" s="98" t="s">
        <v>19</v>
      </c>
      <c r="I124" s="30" t="s">
        <v>63</v>
      </c>
      <c r="J124" s="30" t="s">
        <v>20</v>
      </c>
    </row>
    <row r="125" spans="1:10" ht="16.5" customHeight="1" x14ac:dyDescent="0.25">
      <c r="A125" s="226" t="s">
        <v>342</v>
      </c>
      <c r="B125" s="227"/>
      <c r="C125" s="227"/>
      <c r="D125" s="227"/>
      <c r="E125" s="227"/>
      <c r="F125" s="227"/>
      <c r="G125" s="227"/>
      <c r="H125" s="227"/>
      <c r="I125" s="227"/>
      <c r="J125" s="228"/>
    </row>
    <row r="126" spans="1:10" ht="16.5" customHeight="1" x14ac:dyDescent="0.25">
      <c r="A126" s="191" t="s">
        <v>343</v>
      </c>
      <c r="B126" s="192"/>
      <c r="C126" s="193"/>
      <c r="D126" s="86">
        <v>2.75</v>
      </c>
      <c r="E126" s="35"/>
      <c r="F126" s="35">
        <v>1.6</v>
      </c>
      <c r="G126" s="35"/>
      <c r="H126" s="31"/>
      <c r="I126" s="86">
        <f>(0.9*1.6)</f>
        <v>1.44</v>
      </c>
      <c r="J126" s="35">
        <f t="shared" ref="J126:J129" si="9">PRODUCT(D126:H126)-I126</f>
        <v>2.96</v>
      </c>
    </row>
    <row r="127" spans="1:10" ht="16.5" customHeight="1" x14ac:dyDescent="0.25">
      <c r="A127" s="191" t="s">
        <v>344</v>
      </c>
      <c r="B127" s="192"/>
      <c r="C127" s="193"/>
      <c r="D127" s="86">
        <v>2.75</v>
      </c>
      <c r="E127" s="35"/>
      <c r="F127" s="35">
        <v>1.6</v>
      </c>
      <c r="G127" s="35"/>
      <c r="H127" s="31"/>
      <c r="I127" s="35"/>
      <c r="J127" s="35">
        <f t="shared" si="9"/>
        <v>4.4000000000000004</v>
      </c>
    </row>
    <row r="128" spans="1:10" ht="16.5" customHeight="1" x14ac:dyDescent="0.25">
      <c r="A128" s="191" t="s">
        <v>345</v>
      </c>
      <c r="B128" s="192"/>
      <c r="C128" s="193"/>
      <c r="D128" s="86">
        <v>2.75</v>
      </c>
      <c r="E128" s="35"/>
      <c r="F128" s="35">
        <v>1.6</v>
      </c>
      <c r="G128" s="35"/>
      <c r="H128" s="31"/>
      <c r="I128" s="35"/>
      <c r="J128" s="35">
        <f t="shared" si="9"/>
        <v>4.4000000000000004</v>
      </c>
    </row>
    <row r="129" spans="1:10" ht="16.5" customHeight="1" x14ac:dyDescent="0.25">
      <c r="A129" s="191" t="s">
        <v>346</v>
      </c>
      <c r="B129" s="192"/>
      <c r="C129" s="193"/>
      <c r="D129" s="86">
        <v>2.75</v>
      </c>
      <c r="E129" s="35"/>
      <c r="F129" s="35">
        <v>1.6</v>
      </c>
      <c r="G129" s="35"/>
      <c r="H129" s="31"/>
      <c r="I129" s="35"/>
      <c r="J129" s="35">
        <f t="shared" si="9"/>
        <v>4.4000000000000004</v>
      </c>
    </row>
    <row r="130" spans="1:10" ht="16.5" customHeight="1" x14ac:dyDescent="0.25">
      <c r="A130" s="185" t="str">
        <f>"TOTAL - "&amp;P.O.!F40</f>
        <v>TOTAL - M2</v>
      </c>
      <c r="B130" s="185"/>
      <c r="C130" s="185"/>
      <c r="D130" s="185"/>
      <c r="E130" s="185"/>
      <c r="F130" s="185"/>
      <c r="G130" s="185"/>
      <c r="H130" s="185"/>
      <c r="I130" s="185"/>
      <c r="J130" s="60">
        <f>SUM(J126:J129)</f>
        <v>16.16</v>
      </c>
    </row>
    <row r="131" spans="1:10" ht="16.5" customHeight="1" x14ac:dyDescent="0.25">
      <c r="A131" s="108" t="str">
        <f>P.O.!A41</f>
        <v>6.4</v>
      </c>
      <c r="B131" s="186" t="str">
        <f>P.O.!D41</f>
        <v>Reboco com argamassa, traço 1:2:8 (cimento cal e areia), esp. 20mm, aplicação manual, preparo mecânico</v>
      </c>
      <c r="C131" s="186"/>
      <c r="D131" s="186"/>
      <c r="E131" s="186"/>
      <c r="F131" s="186"/>
      <c r="G131" s="186"/>
      <c r="H131" s="186"/>
      <c r="I131" s="186"/>
      <c r="J131" s="186"/>
    </row>
    <row r="132" spans="1:10" ht="16.5" customHeight="1" x14ac:dyDescent="0.25">
      <c r="A132" s="187" t="s">
        <v>13</v>
      </c>
      <c r="B132" s="187"/>
      <c r="C132" s="187"/>
      <c r="D132" s="114" t="s">
        <v>14</v>
      </c>
      <c r="E132" s="114" t="s">
        <v>15</v>
      </c>
      <c r="F132" s="114" t="s">
        <v>16</v>
      </c>
      <c r="G132" s="115" t="s">
        <v>17</v>
      </c>
      <c r="H132" s="107" t="s">
        <v>95</v>
      </c>
      <c r="I132" s="114" t="s">
        <v>63</v>
      </c>
      <c r="J132" s="114" t="s">
        <v>20</v>
      </c>
    </row>
    <row r="133" spans="1:10" ht="16.5" customHeight="1" x14ac:dyDescent="0.25">
      <c r="A133" s="226" t="s">
        <v>342</v>
      </c>
      <c r="B133" s="227"/>
      <c r="C133" s="227"/>
      <c r="D133" s="227"/>
      <c r="E133" s="227"/>
      <c r="F133" s="227"/>
      <c r="G133" s="227"/>
      <c r="H133" s="227"/>
      <c r="I133" s="227"/>
      <c r="J133" s="228"/>
    </row>
    <row r="134" spans="1:10" ht="16.5" customHeight="1" x14ac:dyDescent="0.25">
      <c r="A134" s="191" t="s">
        <v>343</v>
      </c>
      <c r="B134" s="192"/>
      <c r="C134" s="193"/>
      <c r="D134" s="86">
        <v>2.75</v>
      </c>
      <c r="E134" s="86"/>
      <c r="F134" s="87">
        <v>1.3</v>
      </c>
      <c r="G134" s="87"/>
      <c r="H134" s="31"/>
      <c r="I134" s="86">
        <f>(0.8*0.8)+(1*0.6)</f>
        <v>1.24</v>
      </c>
      <c r="J134" s="35">
        <f>PRODUCT(D134:H134)-I134</f>
        <v>2.34</v>
      </c>
    </row>
    <row r="135" spans="1:10" ht="16.5" customHeight="1" x14ac:dyDescent="0.25">
      <c r="A135" s="191" t="s">
        <v>344</v>
      </c>
      <c r="B135" s="192"/>
      <c r="C135" s="193"/>
      <c r="D135" s="86">
        <v>2.75</v>
      </c>
      <c r="E135" s="86"/>
      <c r="F135" s="87">
        <v>1.3</v>
      </c>
      <c r="G135" s="35"/>
      <c r="H135" s="31"/>
      <c r="I135" s="35"/>
      <c r="J135" s="35">
        <f t="shared" ref="J135:J137" si="10">PRODUCT(D135:H135)-I135</f>
        <v>3.58</v>
      </c>
    </row>
    <row r="136" spans="1:10" ht="16.5" customHeight="1" x14ac:dyDescent="0.25">
      <c r="A136" s="191" t="s">
        <v>345</v>
      </c>
      <c r="B136" s="192"/>
      <c r="C136" s="193"/>
      <c r="D136" s="86">
        <v>2.75</v>
      </c>
      <c r="E136" s="86"/>
      <c r="F136" s="87">
        <v>1.3</v>
      </c>
      <c r="G136" s="36"/>
      <c r="H136" s="31"/>
      <c r="I136" s="86">
        <f>(0.8*0.8)</f>
        <v>0.64</v>
      </c>
      <c r="J136" s="35">
        <f t="shared" si="10"/>
        <v>2.94</v>
      </c>
    </row>
    <row r="137" spans="1:10" ht="16.5" customHeight="1" x14ac:dyDescent="0.25">
      <c r="A137" s="191" t="s">
        <v>346</v>
      </c>
      <c r="B137" s="192"/>
      <c r="C137" s="193"/>
      <c r="D137" s="86">
        <v>2.75</v>
      </c>
      <c r="E137" s="86"/>
      <c r="F137" s="87">
        <v>1.3</v>
      </c>
      <c r="G137" s="36"/>
      <c r="H137" s="31"/>
      <c r="I137" s="86"/>
      <c r="J137" s="35">
        <f t="shared" si="10"/>
        <v>3.58</v>
      </c>
    </row>
    <row r="138" spans="1:10" ht="16.5" customHeight="1" x14ac:dyDescent="0.25">
      <c r="A138" s="185" t="str">
        <f>"TOTAL - "&amp;P.O.!F41</f>
        <v>TOTAL - M2</v>
      </c>
      <c r="B138" s="185"/>
      <c r="C138" s="185"/>
      <c r="D138" s="185"/>
      <c r="E138" s="185"/>
      <c r="F138" s="185"/>
      <c r="G138" s="185"/>
      <c r="H138" s="185"/>
      <c r="I138" s="185"/>
      <c r="J138" s="60">
        <f>SUM(J133:J137)</f>
        <v>12.44</v>
      </c>
    </row>
    <row r="139" spans="1:10" ht="16.5" customHeight="1" x14ac:dyDescent="0.25">
      <c r="A139" s="108" t="str">
        <f>P.O.!A42</f>
        <v>6.5</v>
      </c>
      <c r="B139" s="186" t="str">
        <f>P.O.!D42</f>
        <v>Revestimento com azulejo branco (20x20cm), junta a prumo, assentamento com argamassa industrializada, inclusive rejuntamento</v>
      </c>
      <c r="C139" s="186"/>
      <c r="D139" s="186"/>
      <c r="E139" s="186"/>
      <c r="F139" s="186"/>
      <c r="G139" s="186"/>
      <c r="H139" s="186"/>
      <c r="I139" s="186"/>
      <c r="J139" s="186"/>
    </row>
    <row r="140" spans="1:10" ht="16.5" customHeight="1" x14ac:dyDescent="0.25">
      <c r="A140" s="187" t="s">
        <v>13</v>
      </c>
      <c r="B140" s="187"/>
      <c r="C140" s="187"/>
      <c r="D140" s="114" t="s">
        <v>14</v>
      </c>
      <c r="E140" s="114" t="s">
        <v>15</v>
      </c>
      <c r="F140" s="114" t="s">
        <v>16</v>
      </c>
      <c r="G140" s="115" t="s">
        <v>17</v>
      </c>
      <c r="H140" s="133" t="s">
        <v>95</v>
      </c>
      <c r="I140" s="114" t="s">
        <v>63</v>
      </c>
      <c r="J140" s="114" t="s">
        <v>20</v>
      </c>
    </row>
    <row r="141" spans="1:10" ht="16.5" customHeight="1" x14ac:dyDescent="0.25">
      <c r="A141" s="191" t="s">
        <v>343</v>
      </c>
      <c r="B141" s="192"/>
      <c r="C141" s="193"/>
      <c r="D141" s="86">
        <v>2.75</v>
      </c>
      <c r="E141" s="86"/>
      <c r="F141" s="87">
        <v>1.3</v>
      </c>
      <c r="G141" s="35"/>
      <c r="H141" s="35"/>
      <c r="I141" s="116"/>
      <c r="J141" s="35">
        <f t="shared" ref="J141:J144" si="11">PRODUCT(D141:H141)-I141</f>
        <v>3.58</v>
      </c>
    </row>
    <row r="142" spans="1:10" ht="16.5" customHeight="1" x14ac:dyDescent="0.25">
      <c r="A142" s="191" t="s">
        <v>344</v>
      </c>
      <c r="B142" s="192"/>
      <c r="C142" s="193"/>
      <c r="D142" s="86">
        <v>2.75</v>
      </c>
      <c r="E142" s="86"/>
      <c r="F142" s="87">
        <v>1.3</v>
      </c>
      <c r="G142" s="35"/>
      <c r="H142" s="35"/>
      <c r="I142" s="116"/>
      <c r="J142" s="35">
        <f t="shared" si="11"/>
        <v>3.58</v>
      </c>
    </row>
    <row r="143" spans="1:10" ht="16.5" customHeight="1" x14ac:dyDescent="0.25">
      <c r="A143" s="191" t="s">
        <v>345</v>
      </c>
      <c r="B143" s="192"/>
      <c r="C143" s="193"/>
      <c r="D143" s="86">
        <v>2.75</v>
      </c>
      <c r="E143" s="86"/>
      <c r="F143" s="87">
        <v>1.3</v>
      </c>
      <c r="G143" s="35"/>
      <c r="H143" s="35"/>
      <c r="I143" s="116"/>
      <c r="J143" s="35">
        <f t="shared" si="11"/>
        <v>3.58</v>
      </c>
    </row>
    <row r="144" spans="1:10" ht="16.5" customHeight="1" x14ac:dyDescent="0.25">
      <c r="A144" s="191" t="s">
        <v>346</v>
      </c>
      <c r="B144" s="192"/>
      <c r="C144" s="193"/>
      <c r="D144" s="86">
        <v>2.75</v>
      </c>
      <c r="E144" s="86"/>
      <c r="F144" s="87">
        <v>1.3</v>
      </c>
      <c r="G144" s="35"/>
      <c r="H144" s="35"/>
      <c r="I144" s="116"/>
      <c r="J144" s="35">
        <f t="shared" si="11"/>
        <v>3.58</v>
      </c>
    </row>
    <row r="145" spans="1:10" ht="16.5" customHeight="1" x14ac:dyDescent="0.25">
      <c r="A145" s="185" t="str">
        <f>"TOTAL - "&amp;P.O.!F42</f>
        <v>TOTAL - M2</v>
      </c>
      <c r="B145" s="185"/>
      <c r="C145" s="185"/>
      <c r="D145" s="185"/>
      <c r="E145" s="185"/>
      <c r="F145" s="185"/>
      <c r="G145" s="185"/>
      <c r="H145" s="185"/>
      <c r="I145" s="185"/>
      <c r="J145" s="60">
        <f>SUM(J141:J144)</f>
        <v>14.32</v>
      </c>
    </row>
    <row r="146" spans="1:10" ht="16.5" customHeight="1" x14ac:dyDescent="0.25">
      <c r="A146" s="33">
        <f>P.O.!A44</f>
        <v>7</v>
      </c>
      <c r="B146" s="200" t="str">
        <f>P.O.!D44</f>
        <v>ESQUADRIAS</v>
      </c>
      <c r="C146" s="200"/>
      <c r="D146" s="200"/>
      <c r="E146" s="200"/>
      <c r="F146" s="200"/>
      <c r="G146" s="200"/>
      <c r="H146" s="200"/>
      <c r="I146" s="200"/>
      <c r="J146" s="200"/>
    </row>
    <row r="147" spans="1:10" ht="16.5" customHeight="1" x14ac:dyDescent="0.25">
      <c r="A147" s="59" t="str">
        <f>P.O.!A45</f>
        <v>7.1</v>
      </c>
      <c r="B147" s="186" t="str">
        <f>P.O.!D45</f>
        <v xml:space="preserve">Verga em concreto estrutural para vãos de até 150cm, preparado em obra com betoneira, controle "A", com Fck 20Mpa, moldado in loco, inclusive armação </v>
      </c>
      <c r="C147" s="186"/>
      <c r="D147" s="186"/>
      <c r="E147" s="186"/>
      <c r="F147" s="186"/>
      <c r="G147" s="186"/>
      <c r="H147" s="186"/>
      <c r="I147" s="186"/>
      <c r="J147" s="186"/>
    </row>
    <row r="148" spans="1:10" ht="16.5" customHeight="1" x14ac:dyDescent="0.25">
      <c r="A148" s="201" t="s">
        <v>13</v>
      </c>
      <c r="B148" s="202"/>
      <c r="C148" s="203"/>
      <c r="D148" s="30" t="s">
        <v>14</v>
      </c>
      <c r="E148" s="30" t="s">
        <v>15</v>
      </c>
      <c r="F148" s="30" t="s">
        <v>16</v>
      </c>
      <c r="G148" s="36" t="s">
        <v>17</v>
      </c>
      <c r="H148" s="55" t="s">
        <v>19</v>
      </c>
      <c r="I148" s="30" t="s">
        <v>63</v>
      </c>
      <c r="J148" s="30" t="s">
        <v>20</v>
      </c>
    </row>
    <row r="149" spans="1:10" ht="16.5" customHeight="1" x14ac:dyDescent="0.25">
      <c r="A149" s="204" t="s">
        <v>349</v>
      </c>
      <c r="B149" s="205"/>
      <c r="C149" s="206"/>
      <c r="D149" s="35">
        <f>0.15+0.8</f>
        <v>0.95</v>
      </c>
      <c r="E149" s="35">
        <v>0.15</v>
      </c>
      <c r="F149" s="35">
        <v>0.15</v>
      </c>
      <c r="G149" s="35"/>
      <c r="H149" s="35"/>
      <c r="I149" s="35"/>
      <c r="J149" s="35">
        <f>PRODUCT(D149:H149)-I149</f>
        <v>0.02</v>
      </c>
    </row>
    <row r="150" spans="1:10" ht="16.5" customHeight="1" x14ac:dyDescent="0.25">
      <c r="A150" s="204" t="s">
        <v>348</v>
      </c>
      <c r="B150" s="205"/>
      <c r="C150" s="206"/>
      <c r="D150" s="35">
        <f>0.1+0.9+0.2</f>
        <v>1.2</v>
      </c>
      <c r="E150" s="35">
        <v>0.15</v>
      </c>
      <c r="F150" s="35">
        <v>0.15</v>
      </c>
      <c r="G150" s="35"/>
      <c r="H150" s="35"/>
      <c r="I150" s="35"/>
      <c r="J150" s="35">
        <f t="shared" ref="J150" si="12">PRODUCT(D150:H150)-I150</f>
        <v>0.03</v>
      </c>
    </row>
    <row r="151" spans="1:10" ht="16.5" customHeight="1" x14ac:dyDescent="0.25">
      <c r="A151" s="185" t="str">
        <f>"TOTAL - "&amp;P.O.!F45</f>
        <v>TOTAL - M3</v>
      </c>
      <c r="B151" s="185"/>
      <c r="C151" s="185"/>
      <c r="D151" s="185"/>
      <c r="E151" s="185"/>
      <c r="F151" s="185"/>
      <c r="G151" s="185"/>
      <c r="H151" s="185"/>
      <c r="I151" s="185"/>
      <c r="J151" s="60">
        <f>SUM(J149:J150)</f>
        <v>0.05</v>
      </c>
    </row>
    <row r="152" spans="1:10" ht="16.5" customHeight="1" x14ac:dyDescent="0.25">
      <c r="A152" s="108" t="str">
        <f>P.O.!A46</f>
        <v>7.2</v>
      </c>
      <c r="B152" s="186" t="str">
        <f>P.O.!D46</f>
        <v xml:space="preserve">Contraverga em concreto estrutural para vãos de até 150cm, preparado em obra com betoneira, controle "A", com Fck 20Mpa, moldado in loco, inclusive armação </v>
      </c>
      <c r="C152" s="186"/>
      <c r="D152" s="186"/>
      <c r="E152" s="186"/>
      <c r="F152" s="186"/>
      <c r="G152" s="186"/>
      <c r="H152" s="186"/>
      <c r="I152" s="186"/>
      <c r="J152" s="186"/>
    </row>
    <row r="153" spans="1:10" ht="16.5" customHeight="1" x14ac:dyDescent="0.25">
      <c r="A153" s="201" t="s">
        <v>13</v>
      </c>
      <c r="B153" s="202"/>
      <c r="C153" s="203"/>
      <c r="D153" s="30" t="s">
        <v>14</v>
      </c>
      <c r="E153" s="30" t="s">
        <v>15</v>
      </c>
      <c r="F153" s="30" t="s">
        <v>16</v>
      </c>
      <c r="G153" s="36" t="s">
        <v>17</v>
      </c>
      <c r="H153" s="88" t="s">
        <v>19</v>
      </c>
      <c r="I153" s="30" t="s">
        <v>63</v>
      </c>
      <c r="J153" s="30" t="s">
        <v>20</v>
      </c>
    </row>
    <row r="154" spans="1:10" ht="16.5" customHeight="1" x14ac:dyDescent="0.25">
      <c r="A154" s="204" t="s">
        <v>349</v>
      </c>
      <c r="B154" s="205"/>
      <c r="C154" s="206"/>
      <c r="D154" s="35">
        <f>0.15+0.8</f>
        <v>0.95</v>
      </c>
      <c r="E154" s="35">
        <v>0.15</v>
      </c>
      <c r="F154" s="35">
        <v>0.15</v>
      </c>
      <c r="G154" s="35"/>
      <c r="H154" s="35"/>
      <c r="I154" s="35"/>
      <c r="J154" s="35">
        <f>PRODUCT(D154:H154)-I154</f>
        <v>0.02</v>
      </c>
    </row>
    <row r="155" spans="1:10" ht="16.5" customHeight="1" x14ac:dyDescent="0.25">
      <c r="A155" s="185" t="str">
        <f>"TOTAL - "&amp;P.O.!F46</f>
        <v>TOTAL - M3</v>
      </c>
      <c r="B155" s="185"/>
      <c r="C155" s="185"/>
      <c r="D155" s="185"/>
      <c r="E155" s="185"/>
      <c r="F155" s="185"/>
      <c r="G155" s="185"/>
      <c r="H155" s="185"/>
      <c r="I155" s="185"/>
      <c r="J155" s="60">
        <f>SUM(J154:J154)</f>
        <v>0.02</v>
      </c>
    </row>
    <row r="156" spans="1:10" ht="25.5" customHeight="1" x14ac:dyDescent="0.25">
      <c r="A156" s="108" t="str">
        <f>P.O.!A47</f>
        <v>7.3</v>
      </c>
      <c r="B156" s="186" t="str">
        <f>P.O.!D47</f>
        <v>Fornecimento e assentamento de janela de alumínio, linha suprema, acabamento anodizado, tipo maxim-ar com contramarco, inclusive fornecimento de vidro liso de 4mm, ferragens e acessórios</v>
      </c>
      <c r="C156" s="186"/>
      <c r="D156" s="186"/>
      <c r="E156" s="186"/>
      <c r="F156" s="186"/>
      <c r="G156" s="186"/>
      <c r="H156" s="186"/>
      <c r="I156" s="186"/>
      <c r="J156" s="186"/>
    </row>
    <row r="157" spans="1:10" ht="16.5" customHeight="1" x14ac:dyDescent="0.25">
      <c r="A157" s="201" t="s">
        <v>13</v>
      </c>
      <c r="B157" s="202"/>
      <c r="C157" s="203"/>
      <c r="D157" s="30" t="s">
        <v>14</v>
      </c>
      <c r="E157" s="30" t="s">
        <v>15</v>
      </c>
      <c r="F157" s="30" t="s">
        <v>16</v>
      </c>
      <c r="G157" s="36" t="s">
        <v>17</v>
      </c>
      <c r="H157" s="88" t="s">
        <v>19</v>
      </c>
      <c r="I157" s="30" t="s">
        <v>63</v>
      </c>
      <c r="J157" s="30" t="s">
        <v>20</v>
      </c>
    </row>
    <row r="158" spans="1:10" ht="16.5" customHeight="1" x14ac:dyDescent="0.25">
      <c r="A158" s="204" t="s">
        <v>349</v>
      </c>
      <c r="B158" s="205"/>
      <c r="C158" s="206"/>
      <c r="D158" s="35">
        <v>0.8</v>
      </c>
      <c r="E158" s="35"/>
      <c r="F158" s="35">
        <v>0.8</v>
      </c>
      <c r="G158" s="35">
        <v>2</v>
      </c>
      <c r="H158" s="35"/>
      <c r="I158" s="35"/>
      <c r="J158" s="35">
        <f>PRODUCT(D158:H158)-I158</f>
        <v>1.28</v>
      </c>
    </row>
    <row r="159" spans="1:10" ht="16.5" customHeight="1" x14ac:dyDescent="0.25">
      <c r="A159" s="185" t="str">
        <f>"TOTAL - "&amp;P.O.!F47</f>
        <v>TOTAL - M2</v>
      </c>
      <c r="B159" s="185"/>
      <c r="C159" s="185"/>
      <c r="D159" s="185"/>
      <c r="E159" s="185"/>
      <c r="F159" s="185"/>
      <c r="G159" s="185"/>
      <c r="H159" s="185"/>
      <c r="I159" s="185"/>
      <c r="J159" s="60">
        <f>SUM(J158:J158)</f>
        <v>1.28</v>
      </c>
    </row>
    <row r="160" spans="1:10" ht="16.5" customHeight="1" x14ac:dyDescent="0.25">
      <c r="A160" s="108" t="str">
        <f>P.O.!A48</f>
        <v>7.4</v>
      </c>
      <c r="B160" s="186" t="str">
        <f>P.O.!D48</f>
        <v>Fornecimento e assentamento de porta em alumínio, tipo veneziana, de abrir, acabamento anodizado natural, inclusive fechadura e marco</v>
      </c>
      <c r="C160" s="186"/>
      <c r="D160" s="186"/>
      <c r="E160" s="186"/>
      <c r="F160" s="186"/>
      <c r="G160" s="186"/>
      <c r="H160" s="186"/>
      <c r="I160" s="186"/>
      <c r="J160" s="186"/>
    </row>
    <row r="161" spans="1:10" ht="16.5" customHeight="1" x14ac:dyDescent="0.25">
      <c r="A161" s="201" t="s">
        <v>13</v>
      </c>
      <c r="B161" s="202"/>
      <c r="C161" s="203"/>
      <c r="D161" s="30" t="s">
        <v>14</v>
      </c>
      <c r="E161" s="30" t="s">
        <v>15</v>
      </c>
      <c r="F161" s="30" t="s">
        <v>16</v>
      </c>
      <c r="G161" s="36" t="s">
        <v>17</v>
      </c>
      <c r="H161" s="133" t="s">
        <v>19</v>
      </c>
      <c r="I161" s="30" t="s">
        <v>63</v>
      </c>
      <c r="J161" s="30" t="s">
        <v>20</v>
      </c>
    </row>
    <row r="162" spans="1:10" ht="16.5" customHeight="1" x14ac:dyDescent="0.25">
      <c r="A162" s="204" t="s">
        <v>348</v>
      </c>
      <c r="B162" s="205"/>
      <c r="C162" s="206"/>
      <c r="D162" s="35">
        <v>0.9</v>
      </c>
      <c r="E162" s="35"/>
      <c r="F162" s="35">
        <v>2.1</v>
      </c>
      <c r="G162" s="35"/>
      <c r="H162" s="35"/>
      <c r="I162" s="35"/>
      <c r="J162" s="35">
        <f>PRODUCT(D162:H162)-I162</f>
        <v>1.89</v>
      </c>
    </row>
    <row r="163" spans="1:10" ht="16.5" customHeight="1" x14ac:dyDescent="0.25">
      <c r="A163" s="185" t="str">
        <f>"TOTAL - "&amp;P.O.!F48</f>
        <v>TOTAL - M2</v>
      </c>
      <c r="B163" s="185"/>
      <c r="C163" s="185"/>
      <c r="D163" s="185"/>
      <c r="E163" s="185"/>
      <c r="F163" s="185"/>
      <c r="G163" s="185"/>
      <c r="H163" s="185"/>
      <c r="I163" s="185"/>
      <c r="J163" s="60">
        <f>SUM(J162:J162)</f>
        <v>1.89</v>
      </c>
    </row>
    <row r="164" spans="1:10" ht="16.5" customHeight="1" x14ac:dyDescent="0.25">
      <c r="A164" s="135">
        <f>P.O.!A50</f>
        <v>8</v>
      </c>
      <c r="B164" s="200" t="str">
        <f>P.O.!D50</f>
        <v xml:space="preserve">COBERTURA </v>
      </c>
      <c r="C164" s="200"/>
      <c r="D164" s="200"/>
      <c r="E164" s="200"/>
      <c r="F164" s="200"/>
      <c r="G164" s="200"/>
      <c r="H164" s="200"/>
      <c r="I164" s="200"/>
      <c r="J164" s="200"/>
    </row>
    <row r="165" spans="1:10" s="85" customFormat="1" ht="16.5" customHeight="1" x14ac:dyDescent="0.25">
      <c r="A165" s="108" t="str">
        <f>P.O.!A51</f>
        <v>8.1</v>
      </c>
      <c r="B165" s="186" t="str">
        <f>P.O.!D51</f>
        <v>Cobertura em telha metálica galvanizada trapezoidal, dupla com tratamento anti-chama</v>
      </c>
      <c r="C165" s="186"/>
      <c r="D165" s="186"/>
      <c r="E165" s="186"/>
      <c r="F165" s="186"/>
      <c r="G165" s="186"/>
      <c r="H165" s="186"/>
      <c r="I165" s="186"/>
      <c r="J165" s="186"/>
    </row>
    <row r="166" spans="1:10" ht="16.5" customHeight="1" x14ac:dyDescent="0.25">
      <c r="A166" s="187" t="s">
        <v>13</v>
      </c>
      <c r="B166" s="187"/>
      <c r="C166" s="187"/>
      <c r="D166" s="30" t="s">
        <v>14</v>
      </c>
      <c r="E166" s="30" t="s">
        <v>15</v>
      </c>
      <c r="F166" s="30" t="s">
        <v>16</v>
      </c>
      <c r="G166" s="36" t="s">
        <v>17</v>
      </c>
      <c r="H166" s="91" t="s">
        <v>19</v>
      </c>
      <c r="I166" s="30" t="s">
        <v>63</v>
      </c>
      <c r="J166" s="30" t="s">
        <v>20</v>
      </c>
    </row>
    <row r="167" spans="1:10" ht="16.5" customHeight="1" x14ac:dyDescent="0.25">
      <c r="A167" s="191" t="s">
        <v>350</v>
      </c>
      <c r="B167" s="192"/>
      <c r="C167" s="193"/>
      <c r="D167" s="35">
        <v>2.75</v>
      </c>
      <c r="E167" s="35">
        <v>2.75</v>
      </c>
      <c r="F167" s="35"/>
      <c r="G167" s="35"/>
      <c r="H167" s="35"/>
      <c r="I167" s="35"/>
      <c r="J167" s="35">
        <f t="shared" ref="J167" si="13">PRODUCT(D167:H167)-I167</f>
        <v>7.56</v>
      </c>
    </row>
    <row r="168" spans="1:10" ht="16.5" customHeight="1" x14ac:dyDescent="0.25">
      <c r="A168" s="207" t="str">
        <f>"TOTAL - "&amp;P.O.!F51</f>
        <v>TOTAL - M2</v>
      </c>
      <c r="B168" s="208"/>
      <c r="C168" s="208"/>
      <c r="D168" s="208"/>
      <c r="E168" s="208"/>
      <c r="F168" s="208"/>
      <c r="G168" s="208"/>
      <c r="H168" s="208"/>
      <c r="I168" s="209"/>
      <c r="J168" s="60">
        <f>SUM(J167:J167)</f>
        <v>7.56</v>
      </c>
    </row>
    <row r="169" spans="1:10" s="85" customFormat="1" ht="16.5" customHeight="1" x14ac:dyDescent="0.25">
      <c r="A169" s="108" t="str">
        <f>P.O.!A52</f>
        <v>8.2</v>
      </c>
      <c r="B169" s="186" t="str">
        <f>P.O.!D52</f>
        <v>Fabricação e instalação de tesoura inteira em aço, vão de 3m, para telha ondulada de fibrocimento, metálica, plástica ou termoacústica, incluso içamento</v>
      </c>
      <c r="C169" s="186"/>
      <c r="D169" s="186"/>
      <c r="E169" s="186"/>
      <c r="F169" s="186"/>
      <c r="G169" s="186"/>
      <c r="H169" s="186"/>
      <c r="I169" s="186"/>
      <c r="J169" s="186"/>
    </row>
    <row r="170" spans="1:10" ht="16.5" customHeight="1" x14ac:dyDescent="0.25">
      <c r="A170" s="187" t="s">
        <v>13</v>
      </c>
      <c r="B170" s="187"/>
      <c r="C170" s="187"/>
      <c r="D170" s="30" t="s">
        <v>14</v>
      </c>
      <c r="E170" s="30" t="s">
        <v>15</v>
      </c>
      <c r="F170" s="30" t="s">
        <v>16</v>
      </c>
      <c r="G170" s="36" t="s">
        <v>17</v>
      </c>
      <c r="H170" s="84" t="s">
        <v>19</v>
      </c>
      <c r="I170" s="30" t="s">
        <v>63</v>
      </c>
      <c r="J170" s="30" t="s">
        <v>20</v>
      </c>
    </row>
    <row r="171" spans="1:10" ht="16.5" customHeight="1" x14ac:dyDescent="0.25">
      <c r="A171" s="191" t="s">
        <v>351</v>
      </c>
      <c r="B171" s="192"/>
      <c r="C171" s="193"/>
      <c r="D171" s="35"/>
      <c r="E171" s="35"/>
      <c r="F171" s="35"/>
      <c r="G171" s="35">
        <v>3</v>
      </c>
      <c r="H171" s="35"/>
      <c r="I171" s="35"/>
      <c r="J171" s="35">
        <f t="shared" ref="J171" si="14">PRODUCT(D171:H171)-I171</f>
        <v>3</v>
      </c>
    </row>
    <row r="172" spans="1:10" ht="16.5" customHeight="1" x14ac:dyDescent="0.25">
      <c r="A172" s="207" t="str">
        <f>"TOTAL - "&amp;P.O.!F52</f>
        <v>TOTAL - UN</v>
      </c>
      <c r="B172" s="208"/>
      <c r="C172" s="208"/>
      <c r="D172" s="208"/>
      <c r="E172" s="208"/>
      <c r="F172" s="208"/>
      <c r="G172" s="208"/>
      <c r="H172" s="208"/>
      <c r="I172" s="209"/>
      <c r="J172" s="60">
        <f>SUM(J171:J171)</f>
        <v>3</v>
      </c>
    </row>
    <row r="173" spans="1:10" ht="25.5" customHeight="1" x14ac:dyDescent="0.25">
      <c r="A173" s="108" t="str">
        <f>P.O.!A53</f>
        <v>8.3</v>
      </c>
      <c r="B173" s="186" t="str">
        <f>P.O.!D53</f>
        <v>Pingadeira com dimensão (20x5)cm, moldado in loco em concreto não estrutural, preparado em obra betoneira, com fck 15Mpa, inclusive lançamento, adensamento, acabamento e armação</v>
      </c>
      <c r="C173" s="186"/>
      <c r="D173" s="186"/>
      <c r="E173" s="186"/>
      <c r="F173" s="186"/>
      <c r="G173" s="186"/>
      <c r="H173" s="186"/>
      <c r="I173" s="186"/>
      <c r="J173" s="186"/>
    </row>
    <row r="174" spans="1:10" ht="16.5" customHeight="1" x14ac:dyDescent="0.25">
      <c r="A174" s="187" t="s">
        <v>13</v>
      </c>
      <c r="B174" s="187"/>
      <c r="C174" s="187"/>
      <c r="D174" s="30" t="s">
        <v>14</v>
      </c>
      <c r="E174" s="30" t="s">
        <v>15</v>
      </c>
      <c r="F174" s="30" t="s">
        <v>16</v>
      </c>
      <c r="G174" s="36" t="s">
        <v>17</v>
      </c>
      <c r="H174" s="84" t="s">
        <v>19</v>
      </c>
      <c r="I174" s="30" t="s">
        <v>63</v>
      </c>
      <c r="J174" s="30" t="s">
        <v>20</v>
      </c>
    </row>
    <row r="175" spans="1:10" ht="16.5" customHeight="1" x14ac:dyDescent="0.25">
      <c r="A175" s="191" t="s">
        <v>352</v>
      </c>
      <c r="B175" s="192"/>
      <c r="C175" s="193"/>
      <c r="D175" s="35">
        <f>2.75+2.75+2.75+2.75</f>
        <v>11</v>
      </c>
      <c r="E175" s="35"/>
      <c r="F175" s="35"/>
      <c r="G175" s="35"/>
      <c r="H175" s="35"/>
      <c r="I175" s="35"/>
      <c r="J175" s="35">
        <f t="shared" ref="J175" si="15">PRODUCT(D175:H175)-I175</f>
        <v>11</v>
      </c>
    </row>
    <row r="176" spans="1:10" ht="16.5" customHeight="1" x14ac:dyDescent="0.25">
      <c r="A176" s="185" t="str">
        <f>"TOTAL - "&amp;P.O.!F53</f>
        <v>TOTAL - M</v>
      </c>
      <c r="B176" s="185"/>
      <c r="C176" s="185"/>
      <c r="D176" s="185"/>
      <c r="E176" s="185"/>
      <c r="F176" s="185"/>
      <c r="G176" s="185"/>
      <c r="H176" s="185"/>
      <c r="I176" s="185"/>
      <c r="J176" s="60">
        <f>SUM(J175:J175)</f>
        <v>11</v>
      </c>
    </row>
    <row r="177" spans="1:10" ht="16.5" customHeight="1" x14ac:dyDescent="0.25">
      <c r="A177" s="108" t="str">
        <f>P.O.!A54</f>
        <v>8.4</v>
      </c>
      <c r="B177" s="186" t="str">
        <f>P.O.!D54</f>
        <v>Calha em chapa galvanizada, esp. 0,5mm (GSG-26), com desenvolvimento de 40cm, inclusive içamento manual</v>
      </c>
      <c r="C177" s="186"/>
      <c r="D177" s="186"/>
      <c r="E177" s="186"/>
      <c r="F177" s="186"/>
      <c r="G177" s="186"/>
      <c r="H177" s="186"/>
      <c r="I177" s="186"/>
      <c r="J177" s="186"/>
    </row>
    <row r="178" spans="1:10" ht="16.5" customHeight="1" x14ac:dyDescent="0.25">
      <c r="A178" s="187" t="s">
        <v>13</v>
      </c>
      <c r="B178" s="187"/>
      <c r="C178" s="187"/>
      <c r="D178" s="30" t="s">
        <v>14</v>
      </c>
      <c r="E178" s="30" t="s">
        <v>15</v>
      </c>
      <c r="F178" s="30" t="s">
        <v>16</v>
      </c>
      <c r="G178" s="36" t="s">
        <v>17</v>
      </c>
      <c r="H178" s="84" t="s">
        <v>19</v>
      </c>
      <c r="I178" s="30" t="s">
        <v>63</v>
      </c>
      <c r="J178" s="30" t="s">
        <v>20</v>
      </c>
    </row>
    <row r="179" spans="1:10" ht="16.5" customHeight="1" x14ac:dyDescent="0.25">
      <c r="A179" s="191" t="s">
        <v>353</v>
      </c>
      <c r="B179" s="192"/>
      <c r="C179" s="193"/>
      <c r="D179" s="35">
        <v>2.75</v>
      </c>
      <c r="E179" s="35"/>
      <c r="F179" s="35"/>
      <c r="G179" s="35"/>
      <c r="H179" s="35"/>
      <c r="I179" s="35"/>
      <c r="J179" s="35">
        <f t="shared" ref="J179" si="16">PRODUCT(D179:H179)-I179</f>
        <v>2.75</v>
      </c>
    </row>
    <row r="180" spans="1:10" ht="16.5" customHeight="1" x14ac:dyDescent="0.25">
      <c r="A180" s="185" t="str">
        <f>"TOTAL - "&amp;P.O.!F54</f>
        <v>TOTAL - M</v>
      </c>
      <c r="B180" s="185"/>
      <c r="C180" s="185"/>
      <c r="D180" s="185"/>
      <c r="E180" s="185"/>
      <c r="F180" s="185"/>
      <c r="G180" s="185"/>
      <c r="H180" s="185"/>
      <c r="I180" s="185"/>
      <c r="J180" s="60">
        <f>SUM(J179:J179)</f>
        <v>2.75</v>
      </c>
    </row>
    <row r="181" spans="1:10" s="34" customFormat="1" ht="16.5" customHeight="1" x14ac:dyDescent="0.25">
      <c r="A181" s="33">
        <f>P.O.!A56</f>
        <v>9</v>
      </c>
      <c r="B181" s="210" t="str">
        <f>P.O.!D56</f>
        <v>PINTURA</v>
      </c>
      <c r="C181" s="211"/>
      <c r="D181" s="211"/>
      <c r="E181" s="211"/>
      <c r="F181" s="211"/>
      <c r="G181" s="211"/>
      <c r="H181" s="211"/>
      <c r="I181" s="211"/>
      <c r="J181" s="212"/>
    </row>
    <row r="182" spans="1:10" ht="16.5" customHeight="1" x14ac:dyDescent="0.25">
      <c r="A182" s="59" t="str">
        <f>P.O.!A57</f>
        <v xml:space="preserve">9.1 </v>
      </c>
      <c r="B182" s="186" t="str">
        <f>P.O.!D57</f>
        <v xml:space="preserve">Aplicação manual de fundo selador acrílico em paredes, uma demão </v>
      </c>
      <c r="C182" s="186"/>
      <c r="D182" s="186"/>
      <c r="E182" s="186"/>
      <c r="F182" s="186"/>
      <c r="G182" s="186"/>
      <c r="H182" s="186"/>
      <c r="I182" s="186"/>
      <c r="J182" s="186"/>
    </row>
    <row r="183" spans="1:10" ht="16.5" customHeight="1" x14ac:dyDescent="0.25">
      <c r="A183" s="187" t="s">
        <v>13</v>
      </c>
      <c r="B183" s="187"/>
      <c r="C183" s="187"/>
      <c r="D183" s="30" t="s">
        <v>14</v>
      </c>
      <c r="E183" s="30" t="s">
        <v>15</v>
      </c>
      <c r="F183" s="30" t="s">
        <v>16</v>
      </c>
      <c r="G183" s="36" t="s">
        <v>17</v>
      </c>
      <c r="H183" s="55" t="s">
        <v>19</v>
      </c>
      <c r="I183" s="30" t="s">
        <v>63</v>
      </c>
      <c r="J183" s="30" t="s">
        <v>20</v>
      </c>
    </row>
    <row r="184" spans="1:10" ht="16.5" customHeight="1" x14ac:dyDescent="0.25">
      <c r="A184" s="226" t="s">
        <v>342</v>
      </c>
      <c r="B184" s="227"/>
      <c r="C184" s="227"/>
      <c r="D184" s="227"/>
      <c r="E184" s="227"/>
      <c r="F184" s="227"/>
      <c r="G184" s="227"/>
      <c r="H184" s="227"/>
      <c r="I184" s="227"/>
      <c r="J184" s="228"/>
    </row>
    <row r="185" spans="1:10" ht="16.5" customHeight="1" x14ac:dyDescent="0.25">
      <c r="A185" s="191" t="s">
        <v>343</v>
      </c>
      <c r="B185" s="192"/>
      <c r="C185" s="193"/>
      <c r="D185" s="86">
        <v>2.75</v>
      </c>
      <c r="E185" s="86"/>
      <c r="F185" s="87">
        <v>1.3</v>
      </c>
      <c r="G185" s="87"/>
      <c r="H185" s="31"/>
      <c r="I185" s="86">
        <f>(0.8*0.8)+(1*2.1)</f>
        <v>2.74</v>
      </c>
      <c r="J185" s="35">
        <f>PRODUCT(D185:H185)-I185</f>
        <v>0.84</v>
      </c>
    </row>
    <row r="186" spans="1:10" ht="16.5" customHeight="1" x14ac:dyDescent="0.25">
      <c r="A186" s="191" t="s">
        <v>344</v>
      </c>
      <c r="B186" s="192"/>
      <c r="C186" s="193"/>
      <c r="D186" s="86">
        <v>2.75</v>
      </c>
      <c r="E186" s="86"/>
      <c r="F186" s="87">
        <v>1.3</v>
      </c>
      <c r="G186" s="35"/>
      <c r="H186" s="31"/>
      <c r="I186" s="35"/>
      <c r="J186" s="35">
        <f t="shared" ref="J186:J188" si="17">PRODUCT(D186:H186)-I186</f>
        <v>3.58</v>
      </c>
    </row>
    <row r="187" spans="1:10" ht="16.5" customHeight="1" x14ac:dyDescent="0.25">
      <c r="A187" s="191" t="s">
        <v>345</v>
      </c>
      <c r="B187" s="192"/>
      <c r="C187" s="193"/>
      <c r="D187" s="86">
        <v>2.75</v>
      </c>
      <c r="E187" s="86"/>
      <c r="F187" s="87">
        <v>1.3</v>
      </c>
      <c r="G187" s="36"/>
      <c r="H187" s="31"/>
      <c r="I187" s="86">
        <f>(0.8*0.8)</f>
        <v>0.64</v>
      </c>
      <c r="J187" s="35">
        <f t="shared" si="17"/>
        <v>2.94</v>
      </c>
    </row>
    <row r="188" spans="1:10" ht="16.5" customHeight="1" x14ac:dyDescent="0.25">
      <c r="A188" s="191" t="s">
        <v>346</v>
      </c>
      <c r="B188" s="192"/>
      <c r="C188" s="193"/>
      <c r="D188" s="86">
        <v>2.75</v>
      </c>
      <c r="E188" s="86"/>
      <c r="F188" s="87">
        <v>1.3</v>
      </c>
      <c r="G188" s="36"/>
      <c r="H188" s="31"/>
      <c r="I188" s="86"/>
      <c r="J188" s="35">
        <f t="shared" si="17"/>
        <v>3.58</v>
      </c>
    </row>
    <row r="189" spans="1:10" ht="16.5" customHeight="1" x14ac:dyDescent="0.25">
      <c r="A189" s="188" t="s">
        <v>347</v>
      </c>
      <c r="B189" s="189"/>
      <c r="C189" s="189"/>
      <c r="D189" s="189"/>
      <c r="E189" s="189"/>
      <c r="F189" s="189"/>
      <c r="G189" s="189"/>
      <c r="H189" s="189"/>
      <c r="I189" s="189"/>
      <c r="J189" s="190"/>
    </row>
    <row r="190" spans="1:10" ht="16.5" customHeight="1" x14ac:dyDescent="0.25">
      <c r="A190" s="191" t="s">
        <v>343</v>
      </c>
      <c r="B190" s="192"/>
      <c r="C190" s="193"/>
      <c r="D190" s="87">
        <v>3.05</v>
      </c>
      <c r="E190" s="87"/>
      <c r="F190" s="35">
        <v>3.9</v>
      </c>
      <c r="G190" s="35"/>
      <c r="H190" s="35"/>
      <c r="I190" s="87">
        <f>(0.8*0.8)+(1*2.25)</f>
        <v>2.89</v>
      </c>
      <c r="J190" s="35">
        <f>PRODUCT(D190:H190)-I190</f>
        <v>9.01</v>
      </c>
    </row>
    <row r="191" spans="1:10" ht="16.5" customHeight="1" x14ac:dyDescent="0.25">
      <c r="A191" s="194" t="s">
        <v>344</v>
      </c>
      <c r="B191" s="195"/>
      <c r="C191" s="196"/>
      <c r="D191" s="87">
        <v>3.05</v>
      </c>
      <c r="E191" s="87"/>
      <c r="F191" s="35">
        <v>3.85</v>
      </c>
      <c r="G191" s="35"/>
      <c r="H191" s="35"/>
      <c r="I191" s="35"/>
      <c r="J191" s="35">
        <f t="shared" ref="J191:J195" si="18">PRODUCT(D191:H191)-I191</f>
        <v>11.74</v>
      </c>
    </row>
    <row r="192" spans="1:10" ht="16.5" customHeight="1" x14ac:dyDescent="0.25">
      <c r="A192" s="197"/>
      <c r="B192" s="198"/>
      <c r="C192" s="199"/>
      <c r="D192" s="87"/>
      <c r="E192" s="87"/>
      <c r="F192" s="35"/>
      <c r="G192" s="35"/>
      <c r="H192" s="35">
        <v>0.6</v>
      </c>
      <c r="I192" s="35"/>
      <c r="J192" s="35">
        <f t="shared" si="18"/>
        <v>0.6</v>
      </c>
    </row>
    <row r="193" spans="1:10" ht="16.5" customHeight="1" x14ac:dyDescent="0.25">
      <c r="A193" s="191" t="s">
        <v>345</v>
      </c>
      <c r="B193" s="192"/>
      <c r="C193" s="193"/>
      <c r="D193" s="87">
        <v>3.05</v>
      </c>
      <c r="E193" s="87"/>
      <c r="F193" s="35"/>
      <c r="G193" s="35"/>
      <c r="H193" s="35"/>
      <c r="I193" s="86">
        <f>(0.8*0.8)</f>
        <v>0.64</v>
      </c>
      <c r="J193" s="35">
        <f t="shared" si="18"/>
        <v>2.41</v>
      </c>
    </row>
    <row r="194" spans="1:10" ht="16.5" customHeight="1" x14ac:dyDescent="0.25">
      <c r="A194" s="194" t="s">
        <v>346</v>
      </c>
      <c r="B194" s="195"/>
      <c r="C194" s="196"/>
      <c r="D194" s="87">
        <v>3.05</v>
      </c>
      <c r="E194" s="87"/>
      <c r="F194" s="35">
        <v>3.95</v>
      </c>
      <c r="G194" s="35"/>
      <c r="H194" s="35"/>
      <c r="I194" s="35"/>
      <c r="J194" s="35">
        <f t="shared" si="18"/>
        <v>12.05</v>
      </c>
    </row>
    <row r="195" spans="1:10" ht="16.5" customHeight="1" x14ac:dyDescent="0.25">
      <c r="A195" s="197"/>
      <c r="B195" s="198"/>
      <c r="C195" s="199"/>
      <c r="D195" s="87"/>
      <c r="E195" s="87"/>
      <c r="F195" s="35"/>
      <c r="G195" s="35"/>
      <c r="H195" s="35">
        <v>0.48</v>
      </c>
      <c r="I195" s="35"/>
      <c r="J195" s="35">
        <f t="shared" si="18"/>
        <v>0.48</v>
      </c>
    </row>
    <row r="196" spans="1:10" ht="16.5" customHeight="1" x14ac:dyDescent="0.25">
      <c r="A196" s="185" t="str">
        <f>"TOTAL - "&amp;P.O.!F57</f>
        <v>TOTAL - M2</v>
      </c>
      <c r="B196" s="185"/>
      <c r="C196" s="185"/>
      <c r="D196" s="185"/>
      <c r="E196" s="185"/>
      <c r="F196" s="185"/>
      <c r="G196" s="185"/>
      <c r="H196" s="185"/>
      <c r="I196" s="185"/>
      <c r="J196" s="60">
        <f>SUM(J184:J195)</f>
        <v>47.23</v>
      </c>
    </row>
    <row r="197" spans="1:10" ht="25.5" customHeight="1" x14ac:dyDescent="0.25">
      <c r="A197" s="108" t="str">
        <f>P.O.!A58</f>
        <v>9.2</v>
      </c>
      <c r="B197" s="186" t="str">
        <f>P.O.!D58</f>
        <v>Pintura acrílica com tinta tipo "Sherwin Williams Nova Cor Piso", "Coral" ou similar, duas (2) demãos, sobre superfícies com argamassa ou concreto, incluindo lixamento da superfície caso necessário</v>
      </c>
      <c r="C197" s="186"/>
      <c r="D197" s="186"/>
      <c r="E197" s="186"/>
      <c r="F197" s="186"/>
      <c r="G197" s="186"/>
      <c r="H197" s="186"/>
      <c r="I197" s="186"/>
      <c r="J197" s="186"/>
    </row>
    <row r="198" spans="1:10" ht="16.5" customHeight="1" x14ac:dyDescent="0.25">
      <c r="A198" s="187" t="s">
        <v>13</v>
      </c>
      <c r="B198" s="187"/>
      <c r="C198" s="187"/>
      <c r="D198" s="30" t="s">
        <v>14</v>
      </c>
      <c r="E198" s="30" t="s">
        <v>15</v>
      </c>
      <c r="F198" s="30" t="s">
        <v>16</v>
      </c>
      <c r="G198" s="36" t="s">
        <v>17</v>
      </c>
      <c r="H198" s="91" t="s">
        <v>19</v>
      </c>
      <c r="I198" s="30" t="s">
        <v>63</v>
      </c>
      <c r="J198" s="30" t="s">
        <v>20</v>
      </c>
    </row>
    <row r="199" spans="1:10" ht="16.5" customHeight="1" x14ac:dyDescent="0.25">
      <c r="A199" s="226" t="s">
        <v>342</v>
      </c>
      <c r="B199" s="227"/>
      <c r="C199" s="227"/>
      <c r="D199" s="227"/>
      <c r="E199" s="227"/>
      <c r="F199" s="227"/>
      <c r="G199" s="227"/>
      <c r="H199" s="227"/>
      <c r="I199" s="227"/>
      <c r="J199" s="228"/>
    </row>
    <row r="200" spans="1:10" ht="16.5" customHeight="1" x14ac:dyDescent="0.25">
      <c r="A200" s="191" t="s">
        <v>343</v>
      </c>
      <c r="B200" s="192"/>
      <c r="C200" s="193"/>
      <c r="D200" s="86">
        <v>2.75</v>
      </c>
      <c r="E200" s="86"/>
      <c r="F200" s="87">
        <v>1.3</v>
      </c>
      <c r="G200" s="87"/>
      <c r="H200" s="31"/>
      <c r="I200" s="86">
        <f>(0.8*0.8)+(1*2.1)</f>
        <v>2.74</v>
      </c>
      <c r="J200" s="35">
        <f>PRODUCT(D200:H200)-I200</f>
        <v>0.84</v>
      </c>
    </row>
    <row r="201" spans="1:10" ht="16.5" customHeight="1" x14ac:dyDescent="0.25">
      <c r="A201" s="191" t="s">
        <v>344</v>
      </c>
      <c r="B201" s="192"/>
      <c r="C201" s="193"/>
      <c r="D201" s="86">
        <v>2.75</v>
      </c>
      <c r="E201" s="86"/>
      <c r="F201" s="87">
        <v>1.3</v>
      </c>
      <c r="G201" s="35"/>
      <c r="H201" s="31"/>
      <c r="I201" s="35"/>
      <c r="J201" s="35">
        <f t="shared" ref="J201:J203" si="19">PRODUCT(D201:H201)-I201</f>
        <v>3.58</v>
      </c>
    </row>
    <row r="202" spans="1:10" ht="16.5" customHeight="1" x14ac:dyDescent="0.25">
      <c r="A202" s="191" t="s">
        <v>345</v>
      </c>
      <c r="B202" s="192"/>
      <c r="C202" s="193"/>
      <c r="D202" s="86">
        <v>2.75</v>
      </c>
      <c r="E202" s="86"/>
      <c r="F202" s="87">
        <v>1.3</v>
      </c>
      <c r="G202" s="36"/>
      <c r="H202" s="31"/>
      <c r="I202" s="86">
        <f>(0.8*0.8)</f>
        <v>0.64</v>
      </c>
      <c r="J202" s="35">
        <f t="shared" si="19"/>
        <v>2.94</v>
      </c>
    </row>
    <row r="203" spans="1:10" ht="16.5" customHeight="1" x14ac:dyDescent="0.25">
      <c r="A203" s="191" t="s">
        <v>346</v>
      </c>
      <c r="B203" s="192"/>
      <c r="C203" s="193"/>
      <c r="D203" s="86">
        <v>2.75</v>
      </c>
      <c r="E203" s="86"/>
      <c r="F203" s="87">
        <v>1.3</v>
      </c>
      <c r="G203" s="36"/>
      <c r="H203" s="31"/>
      <c r="I203" s="86"/>
      <c r="J203" s="35">
        <f t="shared" si="19"/>
        <v>3.58</v>
      </c>
    </row>
    <row r="204" spans="1:10" ht="16.5" customHeight="1" x14ac:dyDescent="0.25">
      <c r="A204" s="188" t="s">
        <v>347</v>
      </c>
      <c r="B204" s="189"/>
      <c r="C204" s="189"/>
      <c r="D204" s="189"/>
      <c r="E204" s="189"/>
      <c r="F204" s="189"/>
      <c r="G204" s="189"/>
      <c r="H204" s="189"/>
      <c r="I204" s="189"/>
      <c r="J204" s="190"/>
    </row>
    <row r="205" spans="1:10" ht="16.5" customHeight="1" x14ac:dyDescent="0.25">
      <c r="A205" s="191" t="s">
        <v>343</v>
      </c>
      <c r="B205" s="192"/>
      <c r="C205" s="193"/>
      <c r="D205" s="87">
        <v>3.05</v>
      </c>
      <c r="E205" s="87"/>
      <c r="F205" s="35">
        <v>3.9</v>
      </c>
      <c r="G205" s="35"/>
      <c r="H205" s="35"/>
      <c r="I205" s="87">
        <f>(0.8*0.8)+(1*2.25)</f>
        <v>2.89</v>
      </c>
      <c r="J205" s="35">
        <f>PRODUCT(D205:H205)-I205</f>
        <v>9.01</v>
      </c>
    </row>
    <row r="206" spans="1:10" ht="16.5" customHeight="1" x14ac:dyDescent="0.25">
      <c r="A206" s="194" t="s">
        <v>344</v>
      </c>
      <c r="B206" s="195"/>
      <c r="C206" s="196"/>
      <c r="D206" s="87">
        <v>3.05</v>
      </c>
      <c r="E206" s="87"/>
      <c r="F206" s="35">
        <v>3.85</v>
      </c>
      <c r="G206" s="35"/>
      <c r="H206" s="35"/>
      <c r="I206" s="35"/>
      <c r="J206" s="35">
        <f t="shared" ref="J206:J210" si="20">PRODUCT(D206:H206)-I206</f>
        <v>11.74</v>
      </c>
    </row>
    <row r="207" spans="1:10" ht="16.5" customHeight="1" x14ac:dyDescent="0.25">
      <c r="A207" s="197"/>
      <c r="B207" s="198"/>
      <c r="C207" s="199"/>
      <c r="D207" s="87"/>
      <c r="E207" s="87"/>
      <c r="F207" s="35"/>
      <c r="G207" s="35"/>
      <c r="H207" s="35">
        <v>0.6</v>
      </c>
      <c r="I207" s="35"/>
      <c r="J207" s="35">
        <f t="shared" si="20"/>
        <v>0.6</v>
      </c>
    </row>
    <row r="208" spans="1:10" ht="16.5" customHeight="1" x14ac:dyDescent="0.25">
      <c r="A208" s="191" t="s">
        <v>345</v>
      </c>
      <c r="B208" s="192"/>
      <c r="C208" s="193"/>
      <c r="D208" s="87">
        <v>3.05</v>
      </c>
      <c r="E208" s="87"/>
      <c r="F208" s="35"/>
      <c r="G208" s="35"/>
      <c r="H208" s="35"/>
      <c r="I208" s="86">
        <f>(0.8*0.8)</f>
        <v>0.64</v>
      </c>
      <c r="J208" s="35">
        <f t="shared" si="20"/>
        <v>2.41</v>
      </c>
    </row>
    <row r="209" spans="1:10" ht="16.5" customHeight="1" x14ac:dyDescent="0.25">
      <c r="A209" s="194" t="s">
        <v>346</v>
      </c>
      <c r="B209" s="195"/>
      <c r="C209" s="196"/>
      <c r="D209" s="87">
        <v>3.05</v>
      </c>
      <c r="E209" s="87"/>
      <c r="F209" s="35">
        <v>3.95</v>
      </c>
      <c r="G209" s="35"/>
      <c r="H209" s="35"/>
      <c r="I209" s="35"/>
      <c r="J209" s="35">
        <f t="shared" si="20"/>
        <v>12.05</v>
      </c>
    </row>
    <row r="210" spans="1:10" ht="16.5" customHeight="1" x14ac:dyDescent="0.25">
      <c r="A210" s="197"/>
      <c r="B210" s="198"/>
      <c r="C210" s="199"/>
      <c r="D210" s="87"/>
      <c r="E210" s="87"/>
      <c r="F210" s="35"/>
      <c r="G210" s="35"/>
      <c r="H210" s="35">
        <v>0.48</v>
      </c>
      <c r="I210" s="35"/>
      <c r="J210" s="35">
        <f t="shared" si="20"/>
        <v>0.48</v>
      </c>
    </row>
    <row r="211" spans="1:10" ht="16.5" customHeight="1" x14ac:dyDescent="0.25">
      <c r="A211" s="185" t="str">
        <f>"TOTAL - "&amp;P.O.!F58</f>
        <v>TOTAL - M2</v>
      </c>
      <c r="B211" s="185"/>
      <c r="C211" s="185"/>
      <c r="D211" s="185"/>
      <c r="E211" s="185"/>
      <c r="F211" s="185"/>
      <c r="G211" s="185"/>
      <c r="H211" s="185"/>
      <c r="I211" s="185"/>
      <c r="J211" s="60">
        <f>SUM(J199:J210)</f>
        <v>47.23</v>
      </c>
    </row>
    <row r="212" spans="1:10" ht="16.5" customHeight="1" x14ac:dyDescent="0.25">
      <c r="A212" s="108" t="str">
        <f>P.O.!A59</f>
        <v>9.3</v>
      </c>
      <c r="B212" s="186" t="str">
        <f>P.O.!D59</f>
        <v xml:space="preserve">Pintura com verniz acrílico (liquibrilho) em alvenaria ou concreto, duas (2) demãos, inclusive preparação da superfície com lixamento </v>
      </c>
      <c r="C212" s="186"/>
      <c r="D212" s="186"/>
      <c r="E212" s="186"/>
      <c r="F212" s="186"/>
      <c r="G212" s="186"/>
      <c r="H212" s="186"/>
      <c r="I212" s="186"/>
      <c r="J212" s="186"/>
    </row>
    <row r="213" spans="1:10" ht="16.5" customHeight="1" x14ac:dyDescent="0.25">
      <c r="A213" s="201" t="s">
        <v>13</v>
      </c>
      <c r="B213" s="202"/>
      <c r="C213" s="203"/>
      <c r="D213" s="30" t="s">
        <v>14</v>
      </c>
      <c r="E213" s="30" t="s">
        <v>15</v>
      </c>
      <c r="F213" s="30" t="s">
        <v>16</v>
      </c>
      <c r="G213" s="36" t="s">
        <v>17</v>
      </c>
      <c r="H213" s="91" t="s">
        <v>19</v>
      </c>
      <c r="I213" s="30" t="s">
        <v>63</v>
      </c>
      <c r="J213" s="30" t="s">
        <v>20</v>
      </c>
    </row>
    <row r="214" spans="1:10" ht="16.5" customHeight="1" x14ac:dyDescent="0.25">
      <c r="A214" s="188" t="s">
        <v>347</v>
      </c>
      <c r="B214" s="189"/>
      <c r="C214" s="189"/>
      <c r="D214" s="189"/>
      <c r="E214" s="189"/>
      <c r="F214" s="189"/>
      <c r="G214" s="189"/>
      <c r="H214" s="189"/>
      <c r="I214" s="189"/>
      <c r="J214" s="190"/>
    </row>
    <row r="215" spans="1:10" ht="16.5" customHeight="1" x14ac:dyDescent="0.25">
      <c r="A215" s="191" t="s">
        <v>343</v>
      </c>
      <c r="B215" s="192"/>
      <c r="C215" s="193"/>
      <c r="D215" s="87">
        <v>3.05</v>
      </c>
      <c r="E215" s="87"/>
      <c r="F215" s="35">
        <v>3.9</v>
      </c>
      <c r="G215" s="35"/>
      <c r="H215" s="35"/>
      <c r="I215" s="87">
        <f>(0.8*0.8)+(1*2.25)</f>
        <v>2.89</v>
      </c>
      <c r="J215" s="35">
        <f>PRODUCT(D215:H215)-I215</f>
        <v>9.01</v>
      </c>
    </row>
    <row r="216" spans="1:10" ht="16.5" customHeight="1" x14ac:dyDescent="0.25">
      <c r="A216" s="194" t="s">
        <v>344</v>
      </c>
      <c r="B216" s="195"/>
      <c r="C216" s="196"/>
      <c r="D216" s="87">
        <v>3.05</v>
      </c>
      <c r="E216" s="87"/>
      <c r="F216" s="35">
        <v>3.85</v>
      </c>
      <c r="G216" s="35"/>
      <c r="H216" s="35"/>
      <c r="I216" s="35"/>
      <c r="J216" s="35">
        <f t="shared" ref="J216:J220" si="21">PRODUCT(D216:H216)-I216</f>
        <v>11.74</v>
      </c>
    </row>
    <row r="217" spans="1:10" ht="16.5" customHeight="1" x14ac:dyDescent="0.25">
      <c r="A217" s="197"/>
      <c r="B217" s="198"/>
      <c r="C217" s="199"/>
      <c r="D217" s="87"/>
      <c r="E217" s="87"/>
      <c r="F217" s="35"/>
      <c r="G217" s="35"/>
      <c r="H217" s="35">
        <v>0.6</v>
      </c>
      <c r="I217" s="35"/>
      <c r="J217" s="35">
        <f t="shared" si="21"/>
        <v>0.6</v>
      </c>
    </row>
    <row r="218" spans="1:10" ht="16.5" customHeight="1" x14ac:dyDescent="0.25">
      <c r="A218" s="191" t="s">
        <v>345</v>
      </c>
      <c r="B218" s="192"/>
      <c r="C218" s="193"/>
      <c r="D218" s="87">
        <v>3.05</v>
      </c>
      <c r="E218" s="87"/>
      <c r="F218" s="35"/>
      <c r="G218" s="35"/>
      <c r="H218" s="35"/>
      <c r="I218" s="86">
        <f>(0.8*0.8)</f>
        <v>0.64</v>
      </c>
      <c r="J218" s="35">
        <f t="shared" si="21"/>
        <v>2.41</v>
      </c>
    </row>
    <row r="219" spans="1:10" ht="16.5" customHeight="1" x14ac:dyDescent="0.25">
      <c r="A219" s="194" t="s">
        <v>346</v>
      </c>
      <c r="B219" s="195"/>
      <c r="C219" s="196"/>
      <c r="D219" s="87">
        <v>3.05</v>
      </c>
      <c r="E219" s="87"/>
      <c r="F219" s="35">
        <v>3.95</v>
      </c>
      <c r="G219" s="35"/>
      <c r="H219" s="35"/>
      <c r="I219" s="35"/>
      <c r="J219" s="35">
        <f t="shared" si="21"/>
        <v>12.05</v>
      </c>
    </row>
    <row r="220" spans="1:10" ht="16.5" customHeight="1" x14ac:dyDescent="0.25">
      <c r="A220" s="197"/>
      <c r="B220" s="198"/>
      <c r="C220" s="199"/>
      <c r="D220" s="87"/>
      <c r="E220" s="87"/>
      <c r="F220" s="35"/>
      <c r="G220" s="35"/>
      <c r="H220" s="35">
        <v>0.48</v>
      </c>
      <c r="I220" s="35"/>
      <c r="J220" s="35">
        <f t="shared" si="21"/>
        <v>0.48</v>
      </c>
    </row>
    <row r="221" spans="1:10" ht="16.5" customHeight="1" x14ac:dyDescent="0.25">
      <c r="A221" s="185" t="str">
        <f>"TOTAL - "&amp;P.O.!F59</f>
        <v>TOTAL - M2</v>
      </c>
      <c r="B221" s="185"/>
      <c r="C221" s="185"/>
      <c r="D221" s="185"/>
      <c r="E221" s="185"/>
      <c r="F221" s="185"/>
      <c r="G221" s="185"/>
      <c r="H221" s="185"/>
      <c r="I221" s="185"/>
      <c r="J221" s="60">
        <f>SUM(J215:J220)</f>
        <v>36.29</v>
      </c>
    </row>
    <row r="222" spans="1:10" s="34" customFormat="1" ht="16.5" customHeight="1" x14ac:dyDescent="0.25">
      <c r="A222" s="135">
        <f>P.O.!A61</f>
        <v>10</v>
      </c>
      <c r="B222" s="210" t="str">
        <f>P.O.!D61</f>
        <v>INSTALAÇÕES ELÉTRICAS</v>
      </c>
      <c r="C222" s="211"/>
      <c r="D222" s="211"/>
      <c r="E222" s="211"/>
      <c r="F222" s="211"/>
      <c r="G222" s="211"/>
      <c r="H222" s="211"/>
      <c r="I222" s="211"/>
      <c r="J222" s="212"/>
    </row>
    <row r="223" spans="1:10" s="34" customFormat="1" ht="25.5" customHeight="1" x14ac:dyDescent="0.25">
      <c r="A223" s="108" t="str">
        <f>P.O.!A62</f>
        <v>10.1</v>
      </c>
      <c r="B223" s="186" t="str">
        <f>P.O.!D62</f>
        <v>Ponto de embutir para uma (1) tomada padrão, três (3) polos (2P+T/10A-250V), com placa 4"x2" de um (1) posto, com eletroduto de pvc rígido roscável, DN 20mm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
      <c r="C223" s="186"/>
      <c r="D223" s="186"/>
      <c r="E223" s="186"/>
      <c r="F223" s="186"/>
      <c r="G223" s="186"/>
      <c r="H223" s="186"/>
      <c r="I223" s="186"/>
      <c r="J223" s="186"/>
    </row>
    <row r="224" spans="1:10" s="34" customFormat="1" ht="16.5" customHeight="1" x14ac:dyDescent="0.25">
      <c r="A224" s="201" t="s">
        <v>13</v>
      </c>
      <c r="B224" s="202"/>
      <c r="C224" s="203"/>
      <c r="D224" s="30" t="s">
        <v>14</v>
      </c>
      <c r="E224" s="30" t="s">
        <v>15</v>
      </c>
      <c r="F224" s="30" t="s">
        <v>16</v>
      </c>
      <c r="G224" s="36" t="s">
        <v>17</v>
      </c>
      <c r="H224" s="89" t="s">
        <v>18</v>
      </c>
      <c r="I224" s="30" t="s">
        <v>63</v>
      </c>
      <c r="J224" s="30" t="s">
        <v>20</v>
      </c>
    </row>
    <row r="225" spans="1:10" ht="16.5" customHeight="1" x14ac:dyDescent="0.25">
      <c r="A225" s="204" t="s">
        <v>354</v>
      </c>
      <c r="B225" s="205"/>
      <c r="C225" s="206"/>
      <c r="D225" s="35"/>
      <c r="E225" s="35"/>
      <c r="F225" s="35"/>
      <c r="G225" s="35">
        <v>6</v>
      </c>
      <c r="H225" s="35"/>
      <c r="I225" s="35"/>
      <c r="J225" s="35">
        <f t="shared" ref="J225" si="22">PRODUCT(D225:H225)-I225</f>
        <v>6</v>
      </c>
    </row>
    <row r="226" spans="1:10" s="34" customFormat="1" ht="16.5" customHeight="1" x14ac:dyDescent="0.25">
      <c r="A226" s="207" t="str">
        <f>"TOTAL - "&amp;P.O.!F62</f>
        <v>TOTAL - UN</v>
      </c>
      <c r="B226" s="208"/>
      <c r="C226" s="208"/>
      <c r="D226" s="208"/>
      <c r="E226" s="208"/>
      <c r="F226" s="208"/>
      <c r="G226" s="208"/>
      <c r="H226" s="208"/>
      <c r="I226" s="209"/>
      <c r="J226" s="60">
        <f>SUM(J225:J225)</f>
        <v>6</v>
      </c>
    </row>
    <row r="227" spans="1:10" ht="25.5" customHeight="1" x14ac:dyDescent="0.25">
      <c r="A227" s="108" t="str">
        <f>P.O.!A63</f>
        <v>10.2</v>
      </c>
      <c r="B227" s="186" t="str">
        <f>P.O.!D63</f>
        <v>Ponto de embutir para uma (1) tomada padrão, três (3) polos (2P+T/20A-250V), com placa 4"x2" de um (1) posto, com eletroduto de pvc rígido roscável, DN 20mm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
      <c r="C227" s="186"/>
      <c r="D227" s="186"/>
      <c r="E227" s="186"/>
      <c r="F227" s="186"/>
      <c r="G227" s="186"/>
      <c r="H227" s="186"/>
      <c r="I227" s="186"/>
      <c r="J227" s="186"/>
    </row>
    <row r="228" spans="1:10" ht="16.5" customHeight="1" x14ac:dyDescent="0.25">
      <c r="A228" s="201" t="s">
        <v>13</v>
      </c>
      <c r="B228" s="202"/>
      <c r="C228" s="203"/>
      <c r="D228" s="30" t="s">
        <v>14</v>
      </c>
      <c r="E228" s="30" t="s">
        <v>15</v>
      </c>
      <c r="F228" s="30" t="s">
        <v>16</v>
      </c>
      <c r="G228" s="36" t="s">
        <v>17</v>
      </c>
      <c r="H228" s="90" t="s">
        <v>18</v>
      </c>
      <c r="I228" s="30" t="s">
        <v>63</v>
      </c>
      <c r="J228" s="30" t="s">
        <v>20</v>
      </c>
    </row>
    <row r="229" spans="1:10" ht="16.5" customHeight="1" x14ac:dyDescent="0.25">
      <c r="A229" s="204" t="s">
        <v>354</v>
      </c>
      <c r="B229" s="205"/>
      <c r="C229" s="206"/>
      <c r="D229" s="35"/>
      <c r="E229" s="35"/>
      <c r="F229" s="35"/>
      <c r="G229" s="35">
        <v>1</v>
      </c>
      <c r="H229" s="35"/>
      <c r="I229" s="35"/>
      <c r="J229" s="35">
        <f t="shared" ref="J229" si="23">PRODUCT(D229:H229)-I229</f>
        <v>1</v>
      </c>
    </row>
    <row r="230" spans="1:10" ht="16.5" customHeight="1" x14ac:dyDescent="0.25">
      <c r="A230" s="207" t="str">
        <f>"TOTAL - "&amp;P.O.!F63</f>
        <v>TOTAL - UN</v>
      </c>
      <c r="B230" s="208"/>
      <c r="C230" s="208"/>
      <c r="D230" s="208"/>
      <c r="E230" s="208"/>
      <c r="F230" s="208"/>
      <c r="G230" s="208"/>
      <c r="H230" s="208"/>
      <c r="I230" s="209"/>
      <c r="J230" s="60">
        <f>SUM(J229:J229)</f>
        <v>1</v>
      </c>
    </row>
    <row r="231" spans="1:10" ht="25.5" customHeight="1" x14ac:dyDescent="0.25">
      <c r="A231" s="108" t="str">
        <f>P.O.!A64</f>
        <v>10.3</v>
      </c>
      <c r="B231" s="186" t="str">
        <f>P.O.!D64</f>
        <v>Ponto de embutir para um (1) interruptor simples (10A-250V), com placa 4"x2" de um (1) posto, com eletroduto fexível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
      <c r="C231" s="186"/>
      <c r="D231" s="186"/>
      <c r="E231" s="186"/>
      <c r="F231" s="186"/>
      <c r="G231" s="186"/>
      <c r="H231" s="186"/>
      <c r="I231" s="186"/>
      <c r="J231" s="186"/>
    </row>
    <row r="232" spans="1:10" s="37" customFormat="1" ht="16.5" customHeight="1" x14ac:dyDescent="0.25">
      <c r="A232" s="201" t="s">
        <v>13</v>
      </c>
      <c r="B232" s="202"/>
      <c r="C232" s="203"/>
      <c r="D232" s="30" t="s">
        <v>14</v>
      </c>
      <c r="E232" s="30" t="s">
        <v>15</v>
      </c>
      <c r="F232" s="30" t="s">
        <v>16</v>
      </c>
      <c r="G232" s="36" t="s">
        <v>17</v>
      </c>
      <c r="H232" s="106" t="s">
        <v>18</v>
      </c>
      <c r="I232" s="30" t="s">
        <v>63</v>
      </c>
      <c r="J232" s="30" t="s">
        <v>20</v>
      </c>
    </row>
    <row r="233" spans="1:10" ht="16.5" customHeight="1" x14ac:dyDescent="0.25">
      <c r="A233" s="204" t="s">
        <v>354</v>
      </c>
      <c r="B233" s="205"/>
      <c r="C233" s="206"/>
      <c r="D233" s="35"/>
      <c r="E233" s="35"/>
      <c r="F233" s="35"/>
      <c r="G233" s="35">
        <v>2</v>
      </c>
      <c r="H233" s="35"/>
      <c r="I233" s="35"/>
      <c r="J233" s="35">
        <f>PRODUCT(D233:H233)-I233</f>
        <v>2</v>
      </c>
    </row>
    <row r="234" spans="1:10" ht="16.5" customHeight="1" x14ac:dyDescent="0.25">
      <c r="A234" s="207" t="str">
        <f>"TOTAL - "&amp;P.O.!F64</f>
        <v>TOTAL - UN</v>
      </c>
      <c r="B234" s="208"/>
      <c r="C234" s="208"/>
      <c r="D234" s="208"/>
      <c r="E234" s="208"/>
      <c r="F234" s="208"/>
      <c r="G234" s="208"/>
      <c r="H234" s="208"/>
      <c r="I234" s="209"/>
      <c r="J234" s="60">
        <f>SUM(J233:J233)</f>
        <v>2</v>
      </c>
    </row>
    <row r="235" spans="1:10" ht="25.5" customHeight="1" x14ac:dyDescent="0.25">
      <c r="A235" s="108" t="str">
        <f>P.O.!A65</f>
        <v>10.4</v>
      </c>
      <c r="B235" s="186" t="str">
        <f>P.O.!D65</f>
        <v>Ponto de embutir para uma (1) luminária, com eletroduto de PVC rígido roscável, DN 20mm (3/4"), embutido na laje e cabo de cobre flexível, classe 5, isolamento tipo lshf/atox, não halogenado, seção 1,5mm² (70}C-150//750V), com distância de até cinco (5) metros do ponto de derivação, exclusive lumiária, inclusive caixa de ligação octagonal, suporte e fixação do eletroduto</v>
      </c>
      <c r="C235" s="186"/>
      <c r="D235" s="186"/>
      <c r="E235" s="186"/>
      <c r="F235" s="186"/>
      <c r="G235" s="186"/>
      <c r="H235" s="186"/>
      <c r="I235" s="186"/>
      <c r="J235" s="186"/>
    </row>
    <row r="236" spans="1:10" ht="16.5" customHeight="1" x14ac:dyDescent="0.25">
      <c r="A236" s="201" t="s">
        <v>13</v>
      </c>
      <c r="B236" s="202"/>
      <c r="C236" s="203"/>
      <c r="D236" s="30" t="s">
        <v>14</v>
      </c>
      <c r="E236" s="30" t="s">
        <v>15</v>
      </c>
      <c r="F236" s="30" t="s">
        <v>16</v>
      </c>
      <c r="G236" s="36" t="s">
        <v>17</v>
      </c>
      <c r="H236" s="55" t="s">
        <v>18</v>
      </c>
      <c r="I236" s="30" t="s">
        <v>63</v>
      </c>
      <c r="J236" s="30" t="s">
        <v>20</v>
      </c>
    </row>
    <row r="237" spans="1:10" ht="16.5" customHeight="1" x14ac:dyDescent="0.25">
      <c r="A237" s="204" t="s">
        <v>354</v>
      </c>
      <c r="B237" s="205"/>
      <c r="C237" s="206"/>
      <c r="D237" s="35"/>
      <c r="E237" s="35"/>
      <c r="F237" s="35"/>
      <c r="G237" s="35">
        <v>3</v>
      </c>
      <c r="H237" s="35"/>
      <c r="I237" s="35"/>
      <c r="J237" s="35">
        <f t="shared" ref="J237" si="24">PRODUCT(D237:H237)-I237</f>
        <v>3</v>
      </c>
    </row>
    <row r="238" spans="1:10" ht="16.5" customHeight="1" x14ac:dyDescent="0.25">
      <c r="A238" s="207" t="str">
        <f>"TOTAL - "&amp;P.O.!F65</f>
        <v>TOTAL - UN</v>
      </c>
      <c r="B238" s="208"/>
      <c r="C238" s="208"/>
      <c r="D238" s="208"/>
      <c r="E238" s="208"/>
      <c r="F238" s="208"/>
      <c r="G238" s="208"/>
      <c r="H238" s="208"/>
      <c r="I238" s="209"/>
      <c r="J238" s="60">
        <f>SUM(J237:J237)</f>
        <v>3</v>
      </c>
    </row>
    <row r="239" spans="1:10" ht="16.5" customHeight="1" x14ac:dyDescent="0.25">
      <c r="A239" s="108" t="str">
        <f>P.O.!A66</f>
        <v>10.5</v>
      </c>
      <c r="B239" s="186" t="str">
        <f>P.O.!D66</f>
        <v xml:space="preserve">Luminária tipo plafon em plástico, de sobrepor com 1 lâmpada fluorescente de 15W, sem reator, fornecimento e instalação </v>
      </c>
      <c r="C239" s="186"/>
      <c r="D239" s="186"/>
      <c r="E239" s="186"/>
      <c r="F239" s="186"/>
      <c r="G239" s="186"/>
      <c r="H239" s="186"/>
      <c r="I239" s="186"/>
      <c r="J239" s="186"/>
    </row>
    <row r="240" spans="1:10" ht="16.5" customHeight="1" x14ac:dyDescent="0.25">
      <c r="A240" s="201" t="s">
        <v>13</v>
      </c>
      <c r="B240" s="202"/>
      <c r="C240" s="203"/>
      <c r="D240" s="30" t="s">
        <v>14</v>
      </c>
      <c r="E240" s="30" t="s">
        <v>15</v>
      </c>
      <c r="F240" s="30" t="s">
        <v>16</v>
      </c>
      <c r="G240" s="36" t="s">
        <v>17</v>
      </c>
      <c r="H240" s="55" t="s">
        <v>18</v>
      </c>
      <c r="I240" s="30" t="s">
        <v>63</v>
      </c>
      <c r="J240" s="30" t="s">
        <v>20</v>
      </c>
    </row>
    <row r="241" spans="1:10" ht="16.5" customHeight="1" x14ac:dyDescent="0.25">
      <c r="A241" s="204" t="s">
        <v>354</v>
      </c>
      <c r="B241" s="205"/>
      <c r="C241" s="206"/>
      <c r="D241" s="35"/>
      <c r="E241" s="35"/>
      <c r="F241" s="35"/>
      <c r="G241" s="35">
        <v>2</v>
      </c>
      <c r="H241" s="35"/>
      <c r="I241" s="35"/>
      <c r="J241" s="35">
        <f t="shared" ref="J241" si="25">PRODUCT(D241:H241)-I241</f>
        <v>2</v>
      </c>
    </row>
    <row r="242" spans="1:10" ht="16.5" customHeight="1" x14ac:dyDescent="0.25">
      <c r="A242" s="207" t="str">
        <f>"TOTAL - "&amp;P.O.!F66</f>
        <v>TOTAL - UN</v>
      </c>
      <c r="B242" s="208"/>
      <c r="C242" s="208"/>
      <c r="D242" s="208"/>
      <c r="E242" s="208"/>
      <c r="F242" s="208"/>
      <c r="G242" s="208"/>
      <c r="H242" s="208"/>
      <c r="I242" s="209"/>
      <c r="J242" s="60">
        <f>SUM(J241:J241)</f>
        <v>2</v>
      </c>
    </row>
    <row r="243" spans="1:10" ht="16.5" customHeight="1" x14ac:dyDescent="0.25">
      <c r="A243" s="108" t="str">
        <f>P.O.!A67</f>
        <v>10.6</v>
      </c>
      <c r="B243" s="186" t="str">
        <f>P.O.!D67</f>
        <v>Luminária arandela tipo tartaruga, para uma (1) lâmpada fluorescente compacta 20W, fornecimento e instalação, inclusive base e lâmpada</v>
      </c>
      <c r="C243" s="186"/>
      <c r="D243" s="186"/>
      <c r="E243" s="186"/>
      <c r="F243" s="186"/>
      <c r="G243" s="186"/>
      <c r="H243" s="186"/>
      <c r="I243" s="186"/>
      <c r="J243" s="186"/>
    </row>
    <row r="244" spans="1:10" ht="16.5" customHeight="1" x14ac:dyDescent="0.25">
      <c r="A244" s="201" t="s">
        <v>13</v>
      </c>
      <c r="B244" s="202"/>
      <c r="C244" s="203"/>
      <c r="D244" s="30" t="s">
        <v>14</v>
      </c>
      <c r="E244" s="30" t="s">
        <v>15</v>
      </c>
      <c r="F244" s="30" t="s">
        <v>16</v>
      </c>
      <c r="G244" s="36" t="s">
        <v>17</v>
      </c>
      <c r="H244" s="55" t="s">
        <v>18</v>
      </c>
      <c r="I244" s="30" t="s">
        <v>63</v>
      </c>
      <c r="J244" s="30" t="s">
        <v>20</v>
      </c>
    </row>
    <row r="245" spans="1:10" ht="16.5" customHeight="1" x14ac:dyDescent="0.25">
      <c r="A245" s="204" t="s">
        <v>354</v>
      </c>
      <c r="B245" s="205"/>
      <c r="C245" s="206"/>
      <c r="D245" s="35"/>
      <c r="E245" s="35"/>
      <c r="F245" s="35"/>
      <c r="G245" s="35">
        <v>1</v>
      </c>
      <c r="H245" s="35"/>
      <c r="I245" s="35"/>
      <c r="J245" s="35">
        <f t="shared" ref="J245" si="26">PRODUCT(D245:H245)-I245</f>
        <v>1</v>
      </c>
    </row>
    <row r="246" spans="1:10" ht="16.5" customHeight="1" x14ac:dyDescent="0.25">
      <c r="A246" s="207" t="str">
        <f>"TOTAL - "&amp;P.O.!F67</f>
        <v>TOTAL - UN</v>
      </c>
      <c r="B246" s="208"/>
      <c r="C246" s="208"/>
      <c r="D246" s="208"/>
      <c r="E246" s="208"/>
      <c r="F246" s="208"/>
      <c r="G246" s="208"/>
      <c r="H246" s="208"/>
      <c r="I246" s="209"/>
      <c r="J246" s="60">
        <f>SUM(J245:J245)</f>
        <v>1</v>
      </c>
    </row>
    <row r="247" spans="1:10" ht="16.5" customHeight="1" x14ac:dyDescent="0.25">
      <c r="A247" s="108" t="str">
        <f>P.O.!A68</f>
        <v>10.7</v>
      </c>
      <c r="B247" s="186" t="str">
        <f>P.O.!D68</f>
        <v>Quadro de distribuição para 12 módulos com barramento e chave</v>
      </c>
      <c r="C247" s="186"/>
      <c r="D247" s="186"/>
      <c r="E247" s="186"/>
      <c r="F247" s="186"/>
      <c r="G247" s="186"/>
      <c r="H247" s="186"/>
      <c r="I247" s="186"/>
      <c r="J247" s="186"/>
    </row>
    <row r="248" spans="1:10" ht="16.5" customHeight="1" x14ac:dyDescent="0.25">
      <c r="A248" s="201" t="s">
        <v>13</v>
      </c>
      <c r="B248" s="202"/>
      <c r="C248" s="203"/>
      <c r="D248" s="30" t="s">
        <v>14</v>
      </c>
      <c r="E248" s="30" t="s">
        <v>15</v>
      </c>
      <c r="F248" s="30" t="s">
        <v>16</v>
      </c>
      <c r="G248" s="36" t="s">
        <v>17</v>
      </c>
      <c r="H248" s="133" t="s">
        <v>18</v>
      </c>
      <c r="I248" s="30" t="s">
        <v>63</v>
      </c>
      <c r="J248" s="30" t="s">
        <v>20</v>
      </c>
    </row>
    <row r="249" spans="1:10" ht="16.5" customHeight="1" x14ac:dyDescent="0.25">
      <c r="A249" s="204" t="s">
        <v>354</v>
      </c>
      <c r="B249" s="205"/>
      <c r="C249" s="206"/>
      <c r="D249" s="35"/>
      <c r="E249" s="35"/>
      <c r="F249" s="35"/>
      <c r="G249" s="35">
        <v>1</v>
      </c>
      <c r="H249" s="35"/>
      <c r="I249" s="35"/>
      <c r="J249" s="35">
        <f t="shared" ref="J249" si="27">PRODUCT(D249:H249)-I249</f>
        <v>1</v>
      </c>
    </row>
    <row r="250" spans="1:10" ht="16.5" customHeight="1" x14ac:dyDescent="0.25">
      <c r="A250" s="207" t="str">
        <f>"TOTAL - "&amp;P.O.!F68</f>
        <v>TOTAL - UN</v>
      </c>
      <c r="B250" s="208"/>
      <c r="C250" s="208"/>
      <c r="D250" s="208"/>
      <c r="E250" s="208"/>
      <c r="F250" s="208"/>
      <c r="G250" s="208"/>
      <c r="H250" s="208"/>
      <c r="I250" s="209"/>
      <c r="J250" s="60">
        <f>SUM(J249:J249)</f>
        <v>1</v>
      </c>
    </row>
    <row r="251" spans="1:10" ht="16.5" customHeight="1" x14ac:dyDescent="0.25">
      <c r="A251" s="108" t="str">
        <f>P.O.!A69</f>
        <v>10.8</v>
      </c>
      <c r="B251" s="186" t="str">
        <f>P.O.!D69</f>
        <v>Disjuntor bipolar tipo din, corrente nominal de 20A - Fornecimento e instalação</v>
      </c>
      <c r="C251" s="186"/>
      <c r="D251" s="186"/>
      <c r="E251" s="186"/>
      <c r="F251" s="186"/>
      <c r="G251" s="186"/>
      <c r="H251" s="186"/>
      <c r="I251" s="186"/>
      <c r="J251" s="186"/>
    </row>
    <row r="252" spans="1:10" ht="16.5" customHeight="1" x14ac:dyDescent="0.25">
      <c r="A252" s="201" t="s">
        <v>13</v>
      </c>
      <c r="B252" s="202"/>
      <c r="C252" s="203"/>
      <c r="D252" s="30" t="s">
        <v>14</v>
      </c>
      <c r="E252" s="30" t="s">
        <v>15</v>
      </c>
      <c r="F252" s="30" t="s">
        <v>16</v>
      </c>
      <c r="G252" s="36" t="s">
        <v>17</v>
      </c>
      <c r="H252" s="133" t="s">
        <v>18</v>
      </c>
      <c r="I252" s="30" t="s">
        <v>63</v>
      </c>
      <c r="J252" s="30" t="s">
        <v>20</v>
      </c>
    </row>
    <row r="253" spans="1:10" ht="16.5" customHeight="1" x14ac:dyDescent="0.25">
      <c r="A253" s="204" t="s">
        <v>354</v>
      </c>
      <c r="B253" s="205"/>
      <c r="C253" s="206"/>
      <c r="D253" s="35"/>
      <c r="E253" s="35"/>
      <c r="F253" s="35"/>
      <c r="G253" s="35">
        <v>1</v>
      </c>
      <c r="H253" s="35"/>
      <c r="I253" s="35"/>
      <c r="J253" s="35">
        <f t="shared" ref="J253" si="28">PRODUCT(D253:H253)-I253</f>
        <v>1</v>
      </c>
    </row>
    <row r="254" spans="1:10" ht="16.5" customHeight="1" x14ac:dyDescent="0.25">
      <c r="A254" s="207" t="str">
        <f>"TOTAL - "&amp;P.O.!F69</f>
        <v>TOTAL - UN</v>
      </c>
      <c r="B254" s="208"/>
      <c r="C254" s="208"/>
      <c r="D254" s="208"/>
      <c r="E254" s="208"/>
      <c r="F254" s="208"/>
      <c r="G254" s="208"/>
      <c r="H254" s="208"/>
      <c r="I254" s="209"/>
      <c r="J254" s="60">
        <f>SUM(J253:J253)</f>
        <v>1</v>
      </c>
    </row>
    <row r="255" spans="1:10" ht="16.5" customHeight="1" x14ac:dyDescent="0.25">
      <c r="A255" s="108" t="str">
        <f>P.O.!A70</f>
        <v>10.9</v>
      </c>
      <c r="B255" s="186" t="str">
        <f>P.O.!D70</f>
        <v>Disjuntor bipolar tipo din, corrente nominal de 32A - Fornecimento e instalação</v>
      </c>
      <c r="C255" s="186"/>
      <c r="D255" s="186"/>
      <c r="E255" s="186"/>
      <c r="F255" s="186"/>
      <c r="G255" s="186"/>
      <c r="H255" s="186"/>
      <c r="I255" s="186"/>
      <c r="J255" s="186"/>
    </row>
    <row r="256" spans="1:10" ht="16.5" customHeight="1" x14ac:dyDescent="0.25">
      <c r="A256" s="201" t="s">
        <v>13</v>
      </c>
      <c r="B256" s="202"/>
      <c r="C256" s="203"/>
      <c r="D256" s="30" t="s">
        <v>14</v>
      </c>
      <c r="E256" s="30" t="s">
        <v>15</v>
      </c>
      <c r="F256" s="30" t="s">
        <v>16</v>
      </c>
      <c r="G256" s="36" t="s">
        <v>17</v>
      </c>
      <c r="H256" s="133" t="s">
        <v>18</v>
      </c>
      <c r="I256" s="30" t="s">
        <v>63</v>
      </c>
      <c r="J256" s="30" t="s">
        <v>20</v>
      </c>
    </row>
    <row r="257" spans="1:10" ht="16.5" customHeight="1" x14ac:dyDescent="0.25">
      <c r="A257" s="204" t="s">
        <v>354</v>
      </c>
      <c r="B257" s="205"/>
      <c r="C257" s="206"/>
      <c r="D257" s="35"/>
      <c r="E257" s="35"/>
      <c r="F257" s="35"/>
      <c r="G257" s="35">
        <v>1</v>
      </c>
      <c r="H257" s="35"/>
      <c r="I257" s="35"/>
      <c r="J257" s="35">
        <f t="shared" ref="J257" si="29">PRODUCT(D257:H257)-I257</f>
        <v>1</v>
      </c>
    </row>
    <row r="258" spans="1:10" ht="16.5" customHeight="1" x14ac:dyDescent="0.25">
      <c r="A258" s="207" t="str">
        <f>"TOTAL - "&amp;P.O.!F70</f>
        <v>TOTAL - UN</v>
      </c>
      <c r="B258" s="208"/>
      <c r="C258" s="208"/>
      <c r="D258" s="208"/>
      <c r="E258" s="208"/>
      <c r="F258" s="208"/>
      <c r="G258" s="208"/>
      <c r="H258" s="208"/>
      <c r="I258" s="209"/>
      <c r="J258" s="60">
        <f>SUM(J257:J257)</f>
        <v>1</v>
      </c>
    </row>
    <row r="259" spans="1:10" ht="16.5" customHeight="1" x14ac:dyDescent="0.25">
      <c r="A259" s="108" t="str">
        <f>P.O.!A71</f>
        <v>10.10</v>
      </c>
      <c r="B259" s="186" t="str">
        <f>P.O.!D71</f>
        <v>Disjuntor monopolar din, corrente nominal de 16A - Fornecimento e instalação</v>
      </c>
      <c r="C259" s="186"/>
      <c r="D259" s="186"/>
      <c r="E259" s="186"/>
      <c r="F259" s="186"/>
      <c r="G259" s="186"/>
      <c r="H259" s="186"/>
      <c r="I259" s="186"/>
      <c r="J259" s="186"/>
    </row>
    <row r="260" spans="1:10" ht="16.5" customHeight="1" x14ac:dyDescent="0.25">
      <c r="A260" s="201" t="s">
        <v>13</v>
      </c>
      <c r="B260" s="202"/>
      <c r="C260" s="203"/>
      <c r="D260" s="30" t="s">
        <v>14</v>
      </c>
      <c r="E260" s="30" t="s">
        <v>15</v>
      </c>
      <c r="F260" s="30" t="s">
        <v>16</v>
      </c>
      <c r="G260" s="36" t="s">
        <v>17</v>
      </c>
      <c r="H260" s="133" t="s">
        <v>18</v>
      </c>
      <c r="I260" s="30" t="s">
        <v>63</v>
      </c>
      <c r="J260" s="30" t="s">
        <v>20</v>
      </c>
    </row>
    <row r="261" spans="1:10" ht="16.5" customHeight="1" x14ac:dyDescent="0.25">
      <c r="A261" s="204" t="s">
        <v>354</v>
      </c>
      <c r="B261" s="205"/>
      <c r="C261" s="206"/>
      <c r="D261" s="35"/>
      <c r="E261" s="35"/>
      <c r="F261" s="35"/>
      <c r="G261" s="35">
        <v>1</v>
      </c>
      <c r="H261" s="35"/>
      <c r="I261" s="35"/>
      <c r="J261" s="35">
        <f t="shared" ref="J261" si="30">PRODUCT(D261:H261)-I261</f>
        <v>1</v>
      </c>
    </row>
    <row r="262" spans="1:10" ht="16.5" customHeight="1" x14ac:dyDescent="0.25">
      <c r="A262" s="207" t="str">
        <f>"TOTAL - "&amp;P.O.!F71</f>
        <v>TOTAL - UN</v>
      </c>
      <c r="B262" s="208"/>
      <c r="C262" s="208"/>
      <c r="D262" s="208"/>
      <c r="E262" s="208"/>
      <c r="F262" s="208"/>
      <c r="G262" s="208"/>
      <c r="H262" s="208"/>
      <c r="I262" s="209"/>
      <c r="J262" s="60">
        <f>SUM(J261:J261)</f>
        <v>1</v>
      </c>
    </row>
    <row r="263" spans="1:10" ht="16.5" customHeight="1" x14ac:dyDescent="0.25">
      <c r="A263" s="108" t="str">
        <f>P.O.!A72</f>
        <v>10.11</v>
      </c>
      <c r="B263" s="186" t="str">
        <f>P.O.!D72</f>
        <v>Disjuntor monopolar din, corrente nominal de 20A - Fornecimento e instalação</v>
      </c>
      <c r="C263" s="186"/>
      <c r="D263" s="186"/>
      <c r="E263" s="186"/>
      <c r="F263" s="186"/>
      <c r="G263" s="186"/>
      <c r="H263" s="186"/>
      <c r="I263" s="186"/>
      <c r="J263" s="186"/>
    </row>
    <row r="264" spans="1:10" ht="16.5" customHeight="1" x14ac:dyDescent="0.25">
      <c r="A264" s="201" t="s">
        <v>13</v>
      </c>
      <c r="B264" s="202"/>
      <c r="C264" s="203"/>
      <c r="D264" s="30" t="s">
        <v>14</v>
      </c>
      <c r="E264" s="30" t="s">
        <v>15</v>
      </c>
      <c r="F264" s="30" t="s">
        <v>16</v>
      </c>
      <c r="G264" s="36" t="s">
        <v>17</v>
      </c>
      <c r="H264" s="133" t="s">
        <v>18</v>
      </c>
      <c r="I264" s="30" t="s">
        <v>63</v>
      </c>
      <c r="J264" s="30" t="s">
        <v>20</v>
      </c>
    </row>
    <row r="265" spans="1:10" ht="16.5" customHeight="1" x14ac:dyDescent="0.25">
      <c r="A265" s="204" t="s">
        <v>354</v>
      </c>
      <c r="B265" s="205"/>
      <c r="C265" s="206"/>
      <c r="D265" s="35"/>
      <c r="E265" s="35"/>
      <c r="F265" s="35"/>
      <c r="G265" s="35">
        <v>2</v>
      </c>
      <c r="H265" s="35"/>
      <c r="I265" s="35"/>
      <c r="J265" s="35">
        <f t="shared" ref="J265" si="31">PRODUCT(D265:H265)-I265</f>
        <v>2</v>
      </c>
    </row>
    <row r="266" spans="1:10" ht="16.5" customHeight="1" x14ac:dyDescent="0.25">
      <c r="A266" s="207" t="str">
        <f>"TOTAL - "&amp;P.O.!F72</f>
        <v>TOTAL - UN</v>
      </c>
      <c r="B266" s="208"/>
      <c r="C266" s="208"/>
      <c r="D266" s="208"/>
      <c r="E266" s="208"/>
      <c r="F266" s="208"/>
      <c r="G266" s="208"/>
      <c r="H266" s="208"/>
      <c r="I266" s="209"/>
      <c r="J266" s="60">
        <f>SUM(J265:J265)</f>
        <v>2</v>
      </c>
    </row>
    <row r="267" spans="1:10" ht="16.5" customHeight="1" x14ac:dyDescent="0.25">
      <c r="A267" s="108" t="str">
        <f>P.O.!A73</f>
        <v>10.12</v>
      </c>
      <c r="B267" s="186" t="str">
        <f>P.O.!D73</f>
        <v>Protetor clamper slim DPS 275V 15KA - Fornecimento e instalação</v>
      </c>
      <c r="C267" s="186"/>
      <c r="D267" s="186"/>
      <c r="E267" s="186"/>
      <c r="F267" s="186"/>
      <c r="G267" s="186"/>
      <c r="H267" s="186"/>
      <c r="I267" s="186"/>
      <c r="J267" s="186"/>
    </row>
    <row r="268" spans="1:10" ht="16.5" customHeight="1" x14ac:dyDescent="0.25">
      <c r="A268" s="201" t="s">
        <v>13</v>
      </c>
      <c r="B268" s="202"/>
      <c r="C268" s="203"/>
      <c r="D268" s="30" t="s">
        <v>14</v>
      </c>
      <c r="E268" s="30" t="s">
        <v>15</v>
      </c>
      <c r="F268" s="30" t="s">
        <v>16</v>
      </c>
      <c r="G268" s="36" t="s">
        <v>17</v>
      </c>
      <c r="H268" s="133" t="s">
        <v>18</v>
      </c>
      <c r="I268" s="30" t="s">
        <v>63</v>
      </c>
      <c r="J268" s="30" t="s">
        <v>20</v>
      </c>
    </row>
    <row r="269" spans="1:10" ht="16.5" customHeight="1" x14ac:dyDescent="0.25">
      <c r="A269" s="204" t="s">
        <v>354</v>
      </c>
      <c r="B269" s="205"/>
      <c r="C269" s="206"/>
      <c r="D269" s="35"/>
      <c r="E269" s="35"/>
      <c r="F269" s="35"/>
      <c r="G269" s="35">
        <v>3</v>
      </c>
      <c r="H269" s="35"/>
      <c r="I269" s="35"/>
      <c r="J269" s="35">
        <f t="shared" ref="J269" si="32">PRODUCT(D269:H269)-I269</f>
        <v>3</v>
      </c>
    </row>
    <row r="270" spans="1:10" ht="16.5" customHeight="1" x14ac:dyDescent="0.25">
      <c r="A270" s="207" t="str">
        <f>"TOTAL - "&amp;P.O.!F73</f>
        <v>TOTAL - UN</v>
      </c>
      <c r="B270" s="208"/>
      <c r="C270" s="208"/>
      <c r="D270" s="208"/>
      <c r="E270" s="208"/>
      <c r="F270" s="208"/>
      <c r="G270" s="208"/>
      <c r="H270" s="208"/>
      <c r="I270" s="209"/>
      <c r="J270" s="60">
        <f>SUM(J269:J269)</f>
        <v>3</v>
      </c>
    </row>
    <row r="271" spans="1:10" ht="16.5" customHeight="1" x14ac:dyDescent="0.25">
      <c r="A271" s="33">
        <f>P.O.!A75</f>
        <v>11</v>
      </c>
      <c r="B271" s="210" t="str">
        <f>P.O.!D75</f>
        <v>INSTALAÇÕES HIDROSANITÁRIA</v>
      </c>
      <c r="C271" s="211"/>
      <c r="D271" s="211"/>
      <c r="E271" s="211"/>
      <c r="F271" s="211"/>
      <c r="G271" s="211"/>
      <c r="H271" s="211"/>
      <c r="I271" s="211"/>
      <c r="J271" s="212"/>
    </row>
    <row r="272" spans="1:10" ht="25.5" customHeight="1" x14ac:dyDescent="0.25">
      <c r="A272" s="59" t="str">
        <f>P.O.!A76</f>
        <v>11.1</v>
      </c>
      <c r="B272" s="186" t="str">
        <f>P.O.!D76</f>
        <v>Ponto de embutir para água fria em tubo PVC rígido roscável, DN 1/2" (20mm), embutido na alvenaria com distância de até cinco (5) metros da tomada de água, inclusive conexões e fixação do tubo com enchimento do rasgo na alvenaria/concreto com argamassa</v>
      </c>
      <c r="C272" s="186"/>
      <c r="D272" s="186"/>
      <c r="E272" s="186"/>
      <c r="F272" s="186"/>
      <c r="G272" s="186"/>
      <c r="H272" s="186"/>
      <c r="I272" s="186"/>
      <c r="J272" s="186"/>
    </row>
    <row r="273" spans="1:10" ht="16.5" customHeight="1" x14ac:dyDescent="0.25">
      <c r="A273" s="201" t="s">
        <v>13</v>
      </c>
      <c r="B273" s="202"/>
      <c r="C273" s="203"/>
      <c r="D273" s="30" t="s">
        <v>14</v>
      </c>
      <c r="E273" s="30" t="s">
        <v>15</v>
      </c>
      <c r="F273" s="30" t="s">
        <v>16</v>
      </c>
      <c r="G273" s="36" t="s">
        <v>17</v>
      </c>
      <c r="H273" s="55" t="s">
        <v>19</v>
      </c>
      <c r="I273" s="30" t="s">
        <v>63</v>
      </c>
      <c r="J273" s="30" t="s">
        <v>20</v>
      </c>
    </row>
    <row r="274" spans="1:10" ht="16.5" customHeight="1" x14ac:dyDescent="0.25">
      <c r="A274" s="204" t="s">
        <v>355</v>
      </c>
      <c r="B274" s="205"/>
      <c r="C274" s="206"/>
      <c r="D274" s="35"/>
      <c r="E274" s="35"/>
      <c r="F274" s="35"/>
      <c r="G274" s="35">
        <v>1</v>
      </c>
      <c r="H274" s="35"/>
      <c r="I274" s="35"/>
      <c r="J274" s="35">
        <f>PRODUCT(D274:H274)-I274</f>
        <v>1</v>
      </c>
    </row>
    <row r="275" spans="1:10" ht="16.5" customHeight="1" x14ac:dyDescent="0.25">
      <c r="A275" s="207" t="str">
        <f>"TOTAL - "&amp;P.O.!F76</f>
        <v>TOTAL - UN</v>
      </c>
      <c r="B275" s="208"/>
      <c r="C275" s="208"/>
      <c r="D275" s="208"/>
      <c r="E275" s="208"/>
      <c r="F275" s="208"/>
      <c r="G275" s="208"/>
      <c r="H275" s="208"/>
      <c r="I275" s="209"/>
      <c r="J275" s="60">
        <f>SUM(J274:J274)</f>
        <v>1</v>
      </c>
    </row>
    <row r="276" spans="1:10" s="34" customFormat="1" ht="16.5" customHeight="1" x14ac:dyDescent="0.25">
      <c r="A276" s="108" t="str">
        <f>P.O.!A77</f>
        <v>11.2</v>
      </c>
      <c r="B276" s="186" t="str">
        <f>P.O.!D77</f>
        <v>Registro de gaveta, tipo base, roscável 3/4" (para tubo soldável ou ppr DN25mm/CPVC DN 22mm), inclusive acabamento (padrão médio) e canopla cromados</v>
      </c>
      <c r="C276" s="186"/>
      <c r="D276" s="186"/>
      <c r="E276" s="186"/>
      <c r="F276" s="186"/>
      <c r="G276" s="186"/>
      <c r="H276" s="186"/>
      <c r="I276" s="186"/>
      <c r="J276" s="186"/>
    </row>
    <row r="277" spans="1:10" ht="27.75" customHeight="1" x14ac:dyDescent="0.25">
      <c r="A277" s="201" t="s">
        <v>13</v>
      </c>
      <c r="B277" s="202"/>
      <c r="C277" s="203"/>
      <c r="D277" s="30" t="s">
        <v>14</v>
      </c>
      <c r="E277" s="30" t="s">
        <v>15</v>
      </c>
      <c r="F277" s="30" t="s">
        <v>16</v>
      </c>
      <c r="G277" s="36" t="s">
        <v>17</v>
      </c>
      <c r="H277" s="83" t="s">
        <v>19</v>
      </c>
      <c r="I277" s="30" t="s">
        <v>63</v>
      </c>
      <c r="J277" s="30" t="s">
        <v>20</v>
      </c>
    </row>
    <row r="278" spans="1:10" ht="16.5" customHeight="1" x14ac:dyDescent="0.25">
      <c r="A278" s="204" t="s">
        <v>355</v>
      </c>
      <c r="B278" s="205"/>
      <c r="C278" s="206"/>
      <c r="D278" s="35"/>
      <c r="E278" s="35"/>
      <c r="F278" s="35"/>
      <c r="G278" s="35">
        <v>1</v>
      </c>
      <c r="H278" s="35"/>
      <c r="I278" s="35"/>
      <c r="J278" s="35">
        <f>PRODUCT(D278:H278)-I278</f>
        <v>1</v>
      </c>
    </row>
    <row r="279" spans="1:10" ht="16.5" customHeight="1" x14ac:dyDescent="0.25">
      <c r="A279" s="185" t="str">
        <f>"TOTAL - "&amp;P.O.!F77</f>
        <v>TOTAL - UN</v>
      </c>
      <c r="B279" s="185"/>
      <c r="C279" s="185"/>
      <c r="D279" s="185"/>
      <c r="E279" s="185"/>
      <c r="F279" s="185"/>
      <c r="G279" s="185"/>
      <c r="H279" s="185"/>
      <c r="I279" s="185"/>
      <c r="J279" s="60">
        <f>SUM(J278)</f>
        <v>1</v>
      </c>
    </row>
    <row r="280" spans="1:10" ht="16.5" customHeight="1" x14ac:dyDescent="0.25">
      <c r="A280" s="108" t="str">
        <f>P.O.!A78</f>
        <v>11.3</v>
      </c>
      <c r="B280" s="186" t="str">
        <f>P.O.!D78</f>
        <v>Caixa sifonada em PVC com tampa cega 250x172x50mm</v>
      </c>
      <c r="C280" s="186"/>
      <c r="D280" s="186"/>
      <c r="E280" s="186"/>
      <c r="F280" s="186"/>
      <c r="G280" s="186"/>
      <c r="H280" s="186"/>
      <c r="I280" s="186"/>
      <c r="J280" s="186"/>
    </row>
    <row r="281" spans="1:10" ht="28.5" customHeight="1" x14ac:dyDescent="0.25">
      <c r="A281" s="201" t="s">
        <v>13</v>
      </c>
      <c r="B281" s="202"/>
      <c r="C281" s="203"/>
      <c r="D281" s="30" t="s">
        <v>14</v>
      </c>
      <c r="E281" s="30" t="s">
        <v>15</v>
      </c>
      <c r="F281" s="30" t="s">
        <v>16</v>
      </c>
      <c r="G281" s="36" t="s">
        <v>17</v>
      </c>
      <c r="H281" s="55" t="s">
        <v>19</v>
      </c>
      <c r="I281" s="30" t="s">
        <v>63</v>
      </c>
      <c r="J281" s="30" t="s">
        <v>20</v>
      </c>
    </row>
    <row r="282" spans="1:10" ht="16.5" customHeight="1" x14ac:dyDescent="0.25">
      <c r="A282" s="204" t="s">
        <v>355</v>
      </c>
      <c r="B282" s="205"/>
      <c r="C282" s="206"/>
      <c r="D282" s="35"/>
      <c r="E282" s="35"/>
      <c r="F282" s="35"/>
      <c r="G282" s="35">
        <v>1</v>
      </c>
      <c r="H282" s="35"/>
      <c r="I282" s="35"/>
      <c r="J282" s="35">
        <f>PRODUCT(D282:H282)-I282</f>
        <v>1</v>
      </c>
    </row>
    <row r="283" spans="1:10" ht="16.5" customHeight="1" x14ac:dyDescent="0.25">
      <c r="A283" s="185" t="str">
        <f>"TOTAL - "&amp;P.O.!F78</f>
        <v>TOTAL - UN</v>
      </c>
      <c r="B283" s="185"/>
      <c r="C283" s="185"/>
      <c r="D283" s="185"/>
      <c r="E283" s="185"/>
      <c r="F283" s="185"/>
      <c r="G283" s="185"/>
      <c r="H283" s="185"/>
      <c r="I283" s="185"/>
      <c r="J283" s="60">
        <f>SUM(J282:J282)</f>
        <v>1</v>
      </c>
    </row>
    <row r="284" spans="1:10" ht="16.5" customHeight="1" x14ac:dyDescent="0.25">
      <c r="A284" s="108" t="str">
        <f>P.O.!A79</f>
        <v>11.4</v>
      </c>
      <c r="B284" s="186" t="str">
        <f>P.O.!D79</f>
        <v>Ralo sifonado PVC cilindrico 100x70x40 mm com grelha redonda</v>
      </c>
      <c r="C284" s="186"/>
      <c r="D284" s="186"/>
      <c r="E284" s="186"/>
      <c r="F284" s="186"/>
      <c r="G284" s="186"/>
      <c r="H284" s="186"/>
      <c r="I284" s="186"/>
      <c r="J284" s="186"/>
    </row>
    <row r="285" spans="1:10" ht="16.5" customHeight="1" x14ac:dyDescent="0.25">
      <c r="A285" s="201" t="s">
        <v>13</v>
      </c>
      <c r="B285" s="202"/>
      <c r="C285" s="203"/>
      <c r="D285" s="30" t="s">
        <v>14</v>
      </c>
      <c r="E285" s="30" t="s">
        <v>15</v>
      </c>
      <c r="F285" s="30" t="s">
        <v>16</v>
      </c>
      <c r="G285" s="36" t="s">
        <v>17</v>
      </c>
      <c r="H285" s="55" t="s">
        <v>19</v>
      </c>
      <c r="I285" s="30" t="s">
        <v>63</v>
      </c>
      <c r="J285" s="30" t="s">
        <v>20</v>
      </c>
    </row>
    <row r="286" spans="1:10" ht="16.5" customHeight="1" x14ac:dyDescent="0.25">
      <c r="A286" s="204" t="s">
        <v>355</v>
      </c>
      <c r="B286" s="205"/>
      <c r="C286" s="206"/>
      <c r="D286" s="35"/>
      <c r="E286" s="35"/>
      <c r="F286" s="35"/>
      <c r="G286" s="35">
        <v>1</v>
      </c>
      <c r="H286" s="35"/>
      <c r="I286" s="35"/>
      <c r="J286" s="35">
        <f>PRODUCT(D286:H286)-I286</f>
        <v>1</v>
      </c>
    </row>
    <row r="287" spans="1:10" ht="16.5" customHeight="1" x14ac:dyDescent="0.25">
      <c r="A287" s="204"/>
      <c r="B287" s="205"/>
      <c r="C287" s="206"/>
      <c r="D287" s="35"/>
      <c r="E287" s="35"/>
      <c r="F287" s="35"/>
      <c r="G287" s="35"/>
      <c r="H287" s="35"/>
      <c r="I287" s="35"/>
      <c r="J287" s="35">
        <f>G287</f>
        <v>0</v>
      </c>
    </row>
    <row r="288" spans="1:10" ht="16.5" customHeight="1" x14ac:dyDescent="0.25">
      <c r="A288" s="185" t="str">
        <f>"TOTAL - "&amp;P.O.!F79</f>
        <v>TOTAL - UN</v>
      </c>
      <c r="B288" s="185"/>
      <c r="C288" s="185"/>
      <c r="D288" s="185"/>
      <c r="E288" s="185"/>
      <c r="F288" s="185"/>
      <c r="G288" s="185"/>
      <c r="H288" s="185"/>
      <c r="I288" s="185"/>
      <c r="J288" s="60">
        <f>SUM(J286:J287)</f>
        <v>1</v>
      </c>
    </row>
    <row r="289" spans="1:10" ht="25.5" customHeight="1" x14ac:dyDescent="0.25">
      <c r="A289" s="108" t="str">
        <f>P.O.!A80</f>
        <v>11.5</v>
      </c>
      <c r="B289" s="186" t="str">
        <f>P.O.!D80</f>
        <v>Ponto de embutir para esgoto em tubo de PVC rígido, PVB-série normal, DN 50mm (2"), embutido em piso com distância de até cinco (5) metros do ramal de esgoto, exclusive escavação, inclusive conexões e fixação do tubo de enchimento do rasgo no concreto com argamassa</v>
      </c>
      <c r="C289" s="186"/>
      <c r="D289" s="186"/>
      <c r="E289" s="186"/>
      <c r="F289" s="186"/>
      <c r="G289" s="186"/>
      <c r="H289" s="186"/>
      <c r="I289" s="186"/>
      <c r="J289" s="186"/>
    </row>
    <row r="290" spans="1:10" ht="16.5" customHeight="1" x14ac:dyDescent="0.25">
      <c r="A290" s="201" t="s">
        <v>13</v>
      </c>
      <c r="B290" s="202"/>
      <c r="C290" s="203"/>
      <c r="D290" s="30" t="s">
        <v>14</v>
      </c>
      <c r="E290" s="30" t="s">
        <v>15</v>
      </c>
      <c r="F290" s="30" t="s">
        <v>16</v>
      </c>
      <c r="G290" s="36" t="s">
        <v>17</v>
      </c>
      <c r="H290" s="55" t="s">
        <v>19</v>
      </c>
      <c r="I290" s="30" t="s">
        <v>63</v>
      </c>
      <c r="J290" s="30" t="s">
        <v>20</v>
      </c>
    </row>
    <row r="291" spans="1:10" ht="16.5" customHeight="1" x14ac:dyDescent="0.25">
      <c r="A291" s="204" t="s">
        <v>355</v>
      </c>
      <c r="B291" s="205"/>
      <c r="C291" s="206"/>
      <c r="D291" s="35"/>
      <c r="E291" s="35"/>
      <c r="F291" s="35"/>
      <c r="G291" s="35">
        <v>1</v>
      </c>
      <c r="H291" s="35"/>
      <c r="I291" s="35"/>
      <c r="J291" s="35">
        <f>PRODUCT(D291:H291)-I291</f>
        <v>1</v>
      </c>
    </row>
    <row r="292" spans="1:10" ht="16.5" customHeight="1" x14ac:dyDescent="0.25">
      <c r="A292" s="185" t="str">
        <f>"TOTAL - "&amp;P.O.!F80</f>
        <v>TOTAL - UN</v>
      </c>
      <c r="B292" s="185"/>
      <c r="C292" s="185"/>
      <c r="D292" s="185"/>
      <c r="E292" s="185"/>
      <c r="F292" s="185"/>
      <c r="G292" s="185"/>
      <c r="H292" s="185"/>
      <c r="I292" s="185"/>
      <c r="J292" s="60">
        <f>SUM(J291:J291)</f>
        <v>1</v>
      </c>
    </row>
    <row r="293" spans="1:10" ht="16.5" customHeight="1" x14ac:dyDescent="0.25">
      <c r="A293" s="108" t="str">
        <f>P.O.!A81</f>
        <v>11.6</v>
      </c>
      <c r="B293" s="186" t="str">
        <f>P.O.!D81</f>
        <v>Fornecimento e assentamento de tubo de PVC rígido esgoto, PVB - série reforçado, DN 75mm (3"), inclusive conexões</v>
      </c>
      <c r="C293" s="186"/>
      <c r="D293" s="186"/>
      <c r="E293" s="186"/>
      <c r="F293" s="186"/>
      <c r="G293" s="186"/>
      <c r="H293" s="186"/>
      <c r="I293" s="186"/>
      <c r="J293" s="186"/>
    </row>
    <row r="294" spans="1:10" ht="16.5" customHeight="1" x14ac:dyDescent="0.25">
      <c r="A294" s="201" t="s">
        <v>13</v>
      </c>
      <c r="B294" s="202"/>
      <c r="C294" s="203"/>
      <c r="D294" s="30" t="s">
        <v>14</v>
      </c>
      <c r="E294" s="30" t="s">
        <v>15</v>
      </c>
      <c r="F294" s="30" t="s">
        <v>16</v>
      </c>
      <c r="G294" s="36" t="s">
        <v>17</v>
      </c>
      <c r="H294" s="88" t="s">
        <v>19</v>
      </c>
      <c r="I294" s="30" t="s">
        <v>63</v>
      </c>
      <c r="J294" s="30" t="s">
        <v>20</v>
      </c>
    </row>
    <row r="295" spans="1:10" ht="16.5" customHeight="1" x14ac:dyDescent="0.25">
      <c r="A295" s="204" t="s">
        <v>355</v>
      </c>
      <c r="B295" s="205"/>
      <c r="C295" s="206"/>
      <c r="D295" s="35"/>
      <c r="E295" s="35"/>
      <c r="F295" s="35"/>
      <c r="G295" s="35">
        <v>6</v>
      </c>
      <c r="H295" s="35"/>
      <c r="I295" s="35"/>
      <c r="J295" s="35">
        <f>PRODUCT(D295:H295)-I295</f>
        <v>6</v>
      </c>
    </row>
    <row r="296" spans="1:10" ht="16.5" customHeight="1" x14ac:dyDescent="0.25">
      <c r="A296" s="185" t="str">
        <f>"TOTAL - "&amp;P.O.!F81</f>
        <v>TOTAL - M</v>
      </c>
      <c r="B296" s="185"/>
      <c r="C296" s="185"/>
      <c r="D296" s="185"/>
      <c r="E296" s="185"/>
      <c r="F296" s="185"/>
      <c r="G296" s="185"/>
      <c r="H296" s="185"/>
      <c r="I296" s="185"/>
      <c r="J296" s="60">
        <f>SUM(J295)</f>
        <v>6</v>
      </c>
    </row>
    <row r="297" spans="1:10" ht="16.5" customHeight="1" x14ac:dyDescent="0.25">
      <c r="A297" s="108" t="str">
        <f>P.O.!A82</f>
        <v>11.7</v>
      </c>
      <c r="B297" s="186" t="str">
        <f>P.O.!D82</f>
        <v>Fornecimento e assentamento de tubo de PVC rígido, drenagem/pluvial, PVB - série normal, DN 100mm (4"), inclusive conexões</v>
      </c>
      <c r="C297" s="186"/>
      <c r="D297" s="186"/>
      <c r="E297" s="186"/>
      <c r="F297" s="186"/>
      <c r="G297" s="186"/>
      <c r="H297" s="186"/>
      <c r="I297" s="186"/>
      <c r="J297" s="186"/>
    </row>
    <row r="298" spans="1:10" ht="16.5" customHeight="1" x14ac:dyDescent="0.25">
      <c r="A298" s="201" t="s">
        <v>13</v>
      </c>
      <c r="B298" s="202"/>
      <c r="C298" s="203"/>
      <c r="D298" s="30" t="s">
        <v>14</v>
      </c>
      <c r="E298" s="30" t="s">
        <v>15</v>
      </c>
      <c r="F298" s="30" t="s">
        <v>16</v>
      </c>
      <c r="G298" s="36" t="s">
        <v>17</v>
      </c>
      <c r="H298" s="92" t="s">
        <v>19</v>
      </c>
      <c r="I298" s="30" t="s">
        <v>63</v>
      </c>
      <c r="J298" s="30" t="s">
        <v>20</v>
      </c>
    </row>
    <row r="299" spans="1:10" ht="16.5" customHeight="1" x14ac:dyDescent="0.25">
      <c r="A299" s="204" t="s">
        <v>355</v>
      </c>
      <c r="B299" s="205"/>
      <c r="C299" s="206"/>
      <c r="D299" s="35"/>
      <c r="E299" s="35"/>
      <c r="F299" s="35"/>
      <c r="G299" s="35">
        <v>3</v>
      </c>
      <c r="H299" s="35"/>
      <c r="I299" s="35"/>
      <c r="J299" s="35">
        <f>PRODUCT(D299:H299)-I299</f>
        <v>3</v>
      </c>
    </row>
    <row r="300" spans="1:10" ht="16.5" customHeight="1" x14ac:dyDescent="0.25">
      <c r="A300" s="185" t="str">
        <f>"TOTAL - "&amp;P.O.!F82</f>
        <v>TOTAL - M</v>
      </c>
      <c r="B300" s="185"/>
      <c r="C300" s="185"/>
      <c r="D300" s="185"/>
      <c r="E300" s="185"/>
      <c r="F300" s="185"/>
      <c r="G300" s="185"/>
      <c r="H300" s="185"/>
      <c r="I300" s="185"/>
      <c r="J300" s="60">
        <f>SUM(J299)</f>
        <v>3</v>
      </c>
    </row>
    <row r="301" spans="1:10" s="37" customFormat="1" ht="16.5" customHeight="1" x14ac:dyDescent="0.25">
      <c r="A301" s="33">
        <f>P.O.!A84</f>
        <v>12</v>
      </c>
      <c r="B301" s="200" t="str">
        <f>P.O.!D84</f>
        <v>SERVIÇOS DIVERSOS</v>
      </c>
      <c r="C301" s="200"/>
      <c r="D301" s="200"/>
      <c r="E301" s="200"/>
      <c r="F301" s="200"/>
      <c r="G301" s="200"/>
      <c r="H301" s="200"/>
      <c r="I301" s="200"/>
      <c r="J301" s="200"/>
    </row>
    <row r="302" spans="1:10" ht="16.5" customHeight="1" x14ac:dyDescent="0.25">
      <c r="A302" s="59" t="str">
        <f>P.O.!A85</f>
        <v>12.1</v>
      </c>
      <c r="B302" s="186" t="str">
        <f>P.O.!D85</f>
        <v>Bancada em granito cinza andorinha, E= 3cm, apoiada em console de metalom 20x30mm</v>
      </c>
      <c r="C302" s="186"/>
      <c r="D302" s="186"/>
      <c r="E302" s="186"/>
      <c r="F302" s="186"/>
      <c r="G302" s="186"/>
      <c r="H302" s="186"/>
      <c r="I302" s="186"/>
      <c r="J302" s="186"/>
    </row>
    <row r="303" spans="1:10" ht="27" customHeight="1" x14ac:dyDescent="0.25">
      <c r="A303" s="201" t="s">
        <v>13</v>
      </c>
      <c r="B303" s="202"/>
      <c r="C303" s="203"/>
      <c r="D303" s="30" t="s">
        <v>14</v>
      </c>
      <c r="E303" s="30" t="s">
        <v>15</v>
      </c>
      <c r="F303" s="30" t="s">
        <v>16</v>
      </c>
      <c r="G303" s="36" t="s">
        <v>17</v>
      </c>
      <c r="H303" s="55" t="s">
        <v>18</v>
      </c>
      <c r="I303" s="30" t="s">
        <v>63</v>
      </c>
      <c r="J303" s="30" t="s">
        <v>20</v>
      </c>
    </row>
    <row r="304" spans="1:10" ht="16.5" customHeight="1" x14ac:dyDescent="0.25">
      <c r="A304" s="191" t="s">
        <v>358</v>
      </c>
      <c r="B304" s="192"/>
      <c r="C304" s="193"/>
      <c r="D304" s="35">
        <v>1.95</v>
      </c>
      <c r="E304" s="35">
        <v>0.6</v>
      </c>
      <c r="F304" s="35"/>
      <c r="G304" s="35"/>
      <c r="H304" s="35"/>
      <c r="I304" s="35"/>
      <c r="J304" s="35">
        <f t="shared" ref="J304:J305" si="33">PRODUCT(D304:H304)-I304</f>
        <v>1.17</v>
      </c>
    </row>
    <row r="305" spans="1:10" ht="16.5" customHeight="1" x14ac:dyDescent="0.25">
      <c r="A305" s="191" t="s">
        <v>359</v>
      </c>
      <c r="B305" s="192"/>
      <c r="C305" s="193"/>
      <c r="D305" s="35">
        <v>2.15</v>
      </c>
      <c r="E305" s="35">
        <v>0.6</v>
      </c>
      <c r="F305" s="35"/>
      <c r="G305" s="35"/>
      <c r="H305" s="35"/>
      <c r="I305" s="86"/>
      <c r="J305" s="35">
        <f t="shared" si="33"/>
        <v>1.29</v>
      </c>
    </row>
    <row r="306" spans="1:10" ht="16.5" customHeight="1" x14ac:dyDescent="0.25">
      <c r="A306" s="185" t="str">
        <f>"TOTAL - "&amp;P.O.!F85</f>
        <v>TOTAL - M2</v>
      </c>
      <c r="B306" s="185"/>
      <c r="C306" s="185"/>
      <c r="D306" s="185"/>
      <c r="E306" s="185"/>
      <c r="F306" s="185"/>
      <c r="G306" s="185"/>
      <c r="H306" s="185"/>
      <c r="I306" s="185"/>
      <c r="J306" s="60">
        <f>SUM(J304:J305)</f>
        <v>2.46</v>
      </c>
    </row>
    <row r="307" spans="1:10" ht="16.5" customHeight="1" x14ac:dyDescent="0.25">
      <c r="A307" s="108" t="str">
        <f>P.O.!A86</f>
        <v>12.2</v>
      </c>
      <c r="B307" s="186" t="str">
        <f>P.O.!D86</f>
        <v>Rodobancada/frontão para bancada em granito, cor cinza andorinha, esp. 2cm, altura de 7cm, inclusive rejuntamento em massa plástica na cor da pedra</v>
      </c>
      <c r="C307" s="186"/>
      <c r="D307" s="186"/>
      <c r="E307" s="186"/>
      <c r="F307" s="186"/>
      <c r="G307" s="186"/>
      <c r="H307" s="186"/>
      <c r="I307" s="186"/>
      <c r="J307" s="186"/>
    </row>
    <row r="308" spans="1:10" ht="16.5" customHeight="1" x14ac:dyDescent="0.25">
      <c r="A308" s="201" t="s">
        <v>13</v>
      </c>
      <c r="B308" s="202"/>
      <c r="C308" s="203"/>
      <c r="D308" s="30" t="s">
        <v>14</v>
      </c>
      <c r="E308" s="30" t="s">
        <v>15</v>
      </c>
      <c r="F308" s="30" t="s">
        <v>16</v>
      </c>
      <c r="G308" s="36" t="s">
        <v>17</v>
      </c>
      <c r="H308" s="55" t="s">
        <v>18</v>
      </c>
      <c r="I308" s="30" t="s">
        <v>63</v>
      </c>
      <c r="J308" s="30" t="s">
        <v>20</v>
      </c>
    </row>
    <row r="309" spans="1:10" ht="16.5" customHeight="1" x14ac:dyDescent="0.25">
      <c r="A309" s="191" t="s">
        <v>360</v>
      </c>
      <c r="B309" s="192"/>
      <c r="C309" s="193"/>
      <c r="D309" s="35">
        <v>1.95</v>
      </c>
      <c r="E309" s="35"/>
      <c r="F309" s="35"/>
      <c r="G309" s="35"/>
      <c r="H309" s="35"/>
      <c r="I309" s="35"/>
      <c r="J309" s="35">
        <f t="shared" ref="J309:J310" si="34">PRODUCT(D309:H309)-I309</f>
        <v>1.95</v>
      </c>
    </row>
    <row r="310" spans="1:10" ht="16.5" customHeight="1" x14ac:dyDescent="0.25">
      <c r="A310" s="191" t="s">
        <v>361</v>
      </c>
      <c r="B310" s="192"/>
      <c r="C310" s="193"/>
      <c r="D310" s="35">
        <v>2.15</v>
      </c>
      <c r="E310" s="35"/>
      <c r="F310" s="35"/>
      <c r="G310" s="35"/>
      <c r="H310" s="35"/>
      <c r="I310" s="86"/>
      <c r="J310" s="35">
        <f t="shared" si="34"/>
        <v>2.15</v>
      </c>
    </row>
    <row r="311" spans="1:10" s="37" customFormat="1" ht="16.5" customHeight="1" x14ac:dyDescent="0.25">
      <c r="A311" s="185" t="str">
        <f>"TOTAL - "&amp;P.O.!F86</f>
        <v>TOTAL - M</v>
      </c>
      <c r="B311" s="185"/>
      <c r="C311" s="185"/>
      <c r="D311" s="185"/>
      <c r="E311" s="185"/>
      <c r="F311" s="185"/>
      <c r="G311" s="185"/>
      <c r="H311" s="185"/>
      <c r="I311" s="185"/>
      <c r="J311" s="60">
        <f>SUM(J309:J310)</f>
        <v>4.0999999999999996</v>
      </c>
    </row>
    <row r="312" spans="1:10" ht="16.5" customHeight="1" x14ac:dyDescent="0.25">
      <c r="A312" s="108" t="str">
        <f>P.O.!A87</f>
        <v>12.3</v>
      </c>
      <c r="B312" s="186" t="str">
        <f>P.O.!D87</f>
        <v>Prateleira em granito cinza andorinha E= 2cm, apoiada em console metalon 20x30mm</v>
      </c>
      <c r="C312" s="186"/>
      <c r="D312" s="186"/>
      <c r="E312" s="186"/>
      <c r="F312" s="186"/>
      <c r="G312" s="186"/>
      <c r="H312" s="186"/>
      <c r="I312" s="186"/>
      <c r="J312" s="186"/>
    </row>
    <row r="313" spans="1:10" ht="16.5" customHeight="1" x14ac:dyDescent="0.25">
      <c r="A313" s="201" t="s">
        <v>13</v>
      </c>
      <c r="B313" s="202"/>
      <c r="C313" s="203"/>
      <c r="D313" s="30" t="s">
        <v>14</v>
      </c>
      <c r="E313" s="30" t="s">
        <v>15</v>
      </c>
      <c r="F313" s="30" t="s">
        <v>16</v>
      </c>
      <c r="G313" s="36" t="s">
        <v>17</v>
      </c>
      <c r="H313" s="55" t="s">
        <v>18</v>
      </c>
      <c r="I313" s="30" t="s">
        <v>63</v>
      </c>
      <c r="J313" s="30" t="s">
        <v>20</v>
      </c>
    </row>
    <row r="314" spans="1:10" ht="16.5" customHeight="1" x14ac:dyDescent="0.25">
      <c r="A314" s="191" t="s">
        <v>362</v>
      </c>
      <c r="B314" s="192"/>
      <c r="C314" s="193"/>
      <c r="D314" s="35">
        <v>1.95</v>
      </c>
      <c r="E314" s="35">
        <v>0.48</v>
      </c>
      <c r="F314" s="35"/>
      <c r="G314" s="35"/>
      <c r="H314" s="35"/>
      <c r="I314" s="35"/>
      <c r="J314" s="35">
        <f t="shared" ref="J314:J315" si="35">PRODUCT(D314:H314)-I314</f>
        <v>0.94</v>
      </c>
    </row>
    <row r="315" spans="1:10" ht="16.5" customHeight="1" x14ac:dyDescent="0.25">
      <c r="A315" s="191" t="s">
        <v>363</v>
      </c>
      <c r="B315" s="192"/>
      <c r="C315" s="193"/>
      <c r="D315" s="35">
        <v>2.15</v>
      </c>
      <c r="E315" s="35">
        <v>0.48</v>
      </c>
      <c r="F315" s="35"/>
      <c r="G315" s="35"/>
      <c r="H315" s="35"/>
      <c r="I315" s="35"/>
      <c r="J315" s="35">
        <f t="shared" si="35"/>
        <v>1.03</v>
      </c>
    </row>
    <row r="316" spans="1:10" ht="16.5" customHeight="1" x14ac:dyDescent="0.25">
      <c r="A316" s="185" t="str">
        <f>"TOTAL - "&amp;P.O.!F87</f>
        <v>TOTAL - M2</v>
      </c>
      <c r="B316" s="185"/>
      <c r="C316" s="185"/>
      <c r="D316" s="185"/>
      <c r="E316" s="185"/>
      <c r="F316" s="185"/>
      <c r="G316" s="185"/>
      <c r="H316" s="185"/>
      <c r="I316" s="185"/>
      <c r="J316" s="60">
        <f>SUM(J314:J315)</f>
        <v>1.97</v>
      </c>
    </row>
    <row r="317" spans="1:10" ht="25.5" customHeight="1" x14ac:dyDescent="0.25">
      <c r="A317" s="108" t="str">
        <f>P.O.!A88</f>
        <v>12.4</v>
      </c>
      <c r="B317" s="186" t="str">
        <f>P.O.!D88</f>
        <v>Cuba em aço inoxidável de embutir, AISI 301, aplicação para pia (560x330x115mm), número 2, assentamento em bancada, inclusive válvula de escoamento de metal com acabamento cromado, fornecimento e instalação</v>
      </c>
      <c r="C317" s="186"/>
      <c r="D317" s="186"/>
      <c r="E317" s="186"/>
      <c r="F317" s="186"/>
      <c r="G317" s="186"/>
      <c r="H317" s="186"/>
      <c r="I317" s="186"/>
      <c r="J317" s="186"/>
    </row>
    <row r="318" spans="1:10" s="34" customFormat="1" ht="16.5" customHeight="1" x14ac:dyDescent="0.25">
      <c r="A318" s="201" t="s">
        <v>13</v>
      </c>
      <c r="B318" s="202"/>
      <c r="C318" s="203"/>
      <c r="D318" s="30" t="s">
        <v>14</v>
      </c>
      <c r="E318" s="30" t="s">
        <v>15</v>
      </c>
      <c r="F318" s="30" t="s">
        <v>16</v>
      </c>
      <c r="G318" s="36" t="s">
        <v>17</v>
      </c>
      <c r="H318" s="55" t="s">
        <v>19</v>
      </c>
      <c r="I318" s="30" t="s">
        <v>63</v>
      </c>
      <c r="J318" s="30" t="s">
        <v>20</v>
      </c>
    </row>
    <row r="319" spans="1:10" ht="16.5" customHeight="1" x14ac:dyDescent="0.25">
      <c r="A319" s="191" t="s">
        <v>364</v>
      </c>
      <c r="B319" s="192"/>
      <c r="C319" s="193"/>
      <c r="D319" s="86"/>
      <c r="E319" s="30"/>
      <c r="F319" s="35"/>
      <c r="G319" s="87">
        <v>1</v>
      </c>
      <c r="H319" s="93"/>
      <c r="I319" s="86"/>
      <c r="J319" s="35">
        <f t="shared" ref="J319" si="36">PRODUCT(D319:H319)-I319</f>
        <v>1</v>
      </c>
    </row>
    <row r="320" spans="1:10" ht="16.5" customHeight="1" x14ac:dyDescent="0.25">
      <c r="A320" s="185" t="str">
        <f>"TOTAL - "&amp;P.O.!F88</f>
        <v>TOTAL - UN</v>
      </c>
      <c r="B320" s="185"/>
      <c r="C320" s="185"/>
      <c r="D320" s="185"/>
      <c r="E320" s="185"/>
      <c r="F320" s="185"/>
      <c r="G320" s="185"/>
      <c r="H320" s="185"/>
      <c r="I320" s="185"/>
      <c r="J320" s="60">
        <f>SUM(J319:J319)</f>
        <v>1</v>
      </c>
    </row>
    <row r="321" spans="1:10" ht="16.5" customHeight="1" x14ac:dyDescent="0.25">
      <c r="A321" s="108" t="str">
        <f>P.O.!A89</f>
        <v>12.5</v>
      </c>
      <c r="B321" s="186" t="str">
        <f>P.O.!D89</f>
        <v>Torneira metálica para pia, bica móvel, abertura 1/4 de volta, acabamento cromado, com arejador, aplicação de mesa, inclusive engate flexível metálico, fornecimento e instalação</v>
      </c>
      <c r="C321" s="186"/>
      <c r="D321" s="186"/>
      <c r="E321" s="186"/>
      <c r="F321" s="186"/>
      <c r="G321" s="186"/>
      <c r="H321" s="186"/>
      <c r="I321" s="186"/>
      <c r="J321" s="186"/>
    </row>
    <row r="322" spans="1:10" ht="16.5" customHeight="1" x14ac:dyDescent="0.25">
      <c r="A322" s="201" t="s">
        <v>13</v>
      </c>
      <c r="B322" s="202"/>
      <c r="C322" s="203"/>
      <c r="D322" s="30" t="s">
        <v>14</v>
      </c>
      <c r="E322" s="30" t="s">
        <v>15</v>
      </c>
      <c r="F322" s="30" t="s">
        <v>16</v>
      </c>
      <c r="G322" s="36" t="s">
        <v>17</v>
      </c>
      <c r="H322" s="93" t="s">
        <v>18</v>
      </c>
      <c r="I322" s="30" t="s">
        <v>63</v>
      </c>
      <c r="J322" s="30" t="s">
        <v>20</v>
      </c>
    </row>
    <row r="323" spans="1:10" ht="16.5" customHeight="1" x14ac:dyDescent="0.25">
      <c r="A323" s="204" t="s">
        <v>365</v>
      </c>
      <c r="B323" s="205"/>
      <c r="C323" s="206"/>
      <c r="D323" s="35"/>
      <c r="E323" s="35"/>
      <c r="F323" s="35"/>
      <c r="G323" s="35">
        <v>1</v>
      </c>
      <c r="H323" s="35"/>
      <c r="I323" s="35"/>
      <c r="J323" s="35">
        <f>PRODUCT(D323:H323)-I323</f>
        <v>1</v>
      </c>
    </row>
    <row r="324" spans="1:10" s="37" customFormat="1" ht="16.5" customHeight="1" x14ac:dyDescent="0.25">
      <c r="A324" s="185" t="str">
        <f>"TOTAL - "&amp;P.O.!F89</f>
        <v>TOTAL - UN</v>
      </c>
      <c r="B324" s="185"/>
      <c r="C324" s="185"/>
      <c r="D324" s="185"/>
      <c r="E324" s="185"/>
      <c r="F324" s="185"/>
      <c r="G324" s="185"/>
      <c r="H324" s="185"/>
      <c r="I324" s="185"/>
      <c r="J324" s="60">
        <f>SUM(J323:J323)</f>
        <v>1</v>
      </c>
    </row>
    <row r="325" spans="1:10" ht="16.5" customHeight="1" x14ac:dyDescent="0.25">
      <c r="A325" s="108" t="str">
        <f>P.O.!A90</f>
        <v>12.6</v>
      </c>
      <c r="B325" s="186" t="str">
        <f>P.O.!D90</f>
        <v xml:space="preserve">Vidro temperado incolor, esp. 10mm, inclusive fixação e vedação com guarnição/gaxeta de borracha neoprene, fornecimento e instalação </v>
      </c>
      <c r="C325" s="186"/>
      <c r="D325" s="186"/>
      <c r="E325" s="186"/>
      <c r="F325" s="186"/>
      <c r="G325" s="186"/>
      <c r="H325" s="186"/>
      <c r="I325" s="186"/>
      <c r="J325" s="186"/>
    </row>
    <row r="326" spans="1:10" ht="16.5" customHeight="1" x14ac:dyDescent="0.25">
      <c r="A326" s="201" t="s">
        <v>13</v>
      </c>
      <c r="B326" s="202"/>
      <c r="C326" s="203"/>
      <c r="D326" s="30" t="s">
        <v>14</v>
      </c>
      <c r="E326" s="30" t="s">
        <v>15</v>
      </c>
      <c r="F326" s="30" t="s">
        <v>16</v>
      </c>
      <c r="G326" s="36" t="s">
        <v>17</v>
      </c>
      <c r="H326" s="133" t="s">
        <v>18</v>
      </c>
      <c r="I326" s="30" t="s">
        <v>63</v>
      </c>
      <c r="J326" s="30" t="s">
        <v>20</v>
      </c>
    </row>
    <row r="327" spans="1:10" ht="16.5" customHeight="1" x14ac:dyDescent="0.25">
      <c r="A327" s="204" t="s">
        <v>384</v>
      </c>
      <c r="B327" s="205"/>
      <c r="C327" s="206"/>
      <c r="D327" s="35">
        <v>3.05</v>
      </c>
      <c r="E327" s="35">
        <v>1.1000000000000001</v>
      </c>
      <c r="F327" s="35"/>
      <c r="G327" s="35"/>
      <c r="H327" s="35"/>
      <c r="I327" s="35"/>
      <c r="J327" s="35">
        <f>PRODUCT(D327:H327)-I327</f>
        <v>3.36</v>
      </c>
    </row>
    <row r="328" spans="1:10" ht="16.5" customHeight="1" x14ac:dyDescent="0.25">
      <c r="A328" s="185" t="str">
        <f>"TOTAL - "&amp;P.O.!F90</f>
        <v>TOTAL - M2</v>
      </c>
      <c r="B328" s="185"/>
      <c r="C328" s="185"/>
      <c r="D328" s="185"/>
      <c r="E328" s="185"/>
      <c r="F328" s="185"/>
      <c r="G328" s="185"/>
      <c r="H328" s="185"/>
      <c r="I328" s="185"/>
      <c r="J328" s="60">
        <f>SUM(J327:J327)</f>
        <v>3.36</v>
      </c>
    </row>
    <row r="329" spans="1:10" ht="16.5" customHeight="1" x14ac:dyDescent="0.25">
      <c r="A329" s="108" t="str">
        <f>P.O.!A91</f>
        <v>12.7</v>
      </c>
      <c r="B329" s="186" t="str">
        <f>P.O.!D91</f>
        <v>Estrutura em perfil de metalon seção quadrada, para fixação de vidro temperado incolor, fornecimento e instalação</v>
      </c>
      <c r="C329" s="186"/>
      <c r="D329" s="186"/>
      <c r="E329" s="186"/>
      <c r="F329" s="186"/>
      <c r="G329" s="186"/>
      <c r="H329" s="186"/>
      <c r="I329" s="186"/>
      <c r="J329" s="186"/>
    </row>
    <row r="330" spans="1:10" ht="16.5" customHeight="1" x14ac:dyDescent="0.25">
      <c r="A330" s="201" t="s">
        <v>13</v>
      </c>
      <c r="B330" s="202"/>
      <c r="C330" s="203"/>
      <c r="D330" s="30" t="s">
        <v>14</v>
      </c>
      <c r="E330" s="30" t="s">
        <v>15</v>
      </c>
      <c r="F330" s="30" t="s">
        <v>16</v>
      </c>
      <c r="G330" s="36" t="s">
        <v>17</v>
      </c>
      <c r="H330" s="138" t="s">
        <v>18</v>
      </c>
      <c r="I330" s="30" t="s">
        <v>63</v>
      </c>
      <c r="J330" s="30" t="s">
        <v>20</v>
      </c>
    </row>
    <row r="331" spans="1:10" ht="16.5" customHeight="1" x14ac:dyDescent="0.25">
      <c r="A331" s="204" t="s">
        <v>393</v>
      </c>
      <c r="B331" s="205"/>
      <c r="C331" s="206"/>
      <c r="D331" s="35"/>
      <c r="E331" s="35"/>
      <c r="F331" s="35"/>
      <c r="G331" s="35">
        <f>3.05+1.1+3.05+1.1+1.1</f>
        <v>9.4</v>
      </c>
      <c r="H331" s="35"/>
      <c r="I331" s="35"/>
      <c r="J331" s="35">
        <f>PRODUCT(D331:H331)-I331</f>
        <v>9.4</v>
      </c>
    </row>
    <row r="332" spans="1:10" ht="16.5" customHeight="1" x14ac:dyDescent="0.25">
      <c r="A332" s="185" t="str">
        <f>"TOTAL - "&amp;P.O.!F91</f>
        <v>TOTAL - M</v>
      </c>
      <c r="B332" s="185"/>
      <c r="C332" s="185"/>
      <c r="D332" s="185"/>
      <c r="E332" s="185"/>
      <c r="F332" s="185"/>
      <c r="G332" s="185"/>
      <c r="H332" s="185"/>
      <c r="I332" s="185"/>
      <c r="J332" s="60">
        <f>SUM(J331:J331)</f>
        <v>9.4</v>
      </c>
    </row>
  </sheetData>
  <mergeCells count="327">
    <mergeCell ref="B71:J71"/>
    <mergeCell ref="A72:C72"/>
    <mergeCell ref="A73:C73"/>
    <mergeCell ref="A79:C79"/>
    <mergeCell ref="A69:C69"/>
    <mergeCell ref="A145:I145"/>
    <mergeCell ref="B160:J160"/>
    <mergeCell ref="A161:C161"/>
    <mergeCell ref="A162:C162"/>
    <mergeCell ref="A126:C126"/>
    <mergeCell ref="A84:C84"/>
    <mergeCell ref="B82:J82"/>
    <mergeCell ref="A102:C102"/>
    <mergeCell ref="B139:J139"/>
    <mergeCell ref="A140:C140"/>
    <mergeCell ref="A141:C141"/>
    <mergeCell ref="A127:C127"/>
    <mergeCell ref="A128:C128"/>
    <mergeCell ref="A129:C129"/>
    <mergeCell ref="A134:C134"/>
    <mergeCell ref="A133:J133"/>
    <mergeCell ref="A135:C135"/>
    <mergeCell ref="A136:C136"/>
    <mergeCell ref="A137:C137"/>
    <mergeCell ref="A143:C143"/>
    <mergeCell ref="A144:C144"/>
    <mergeCell ref="B182:J182"/>
    <mergeCell ref="A163:I163"/>
    <mergeCell ref="B222:J222"/>
    <mergeCell ref="B223:J223"/>
    <mergeCell ref="A234:I234"/>
    <mergeCell ref="A230:I230"/>
    <mergeCell ref="A226:I226"/>
    <mergeCell ref="A150:C150"/>
    <mergeCell ref="A159:I159"/>
    <mergeCell ref="A157:C157"/>
    <mergeCell ref="A200:C200"/>
    <mergeCell ref="A185:C185"/>
    <mergeCell ref="A178:C178"/>
    <mergeCell ref="A183:C183"/>
    <mergeCell ref="A213:C213"/>
    <mergeCell ref="A202:C202"/>
    <mergeCell ref="A225:C225"/>
    <mergeCell ref="A193:C193"/>
    <mergeCell ref="A170:C170"/>
    <mergeCell ref="B177:J177"/>
    <mergeCell ref="A124:C124"/>
    <mergeCell ref="A112:I112"/>
    <mergeCell ref="A103:I103"/>
    <mergeCell ref="A109:C109"/>
    <mergeCell ref="A106:C106"/>
    <mergeCell ref="A58:I58"/>
    <mergeCell ref="B59:J59"/>
    <mergeCell ref="A260:C260"/>
    <mergeCell ref="A261:C261"/>
    <mergeCell ref="A142:C142"/>
    <mergeCell ref="A184:J184"/>
    <mergeCell ref="A189:J189"/>
    <mergeCell ref="A191:C192"/>
    <mergeCell ref="A194:C195"/>
    <mergeCell ref="A199:J199"/>
    <mergeCell ref="A203:C203"/>
    <mergeCell ref="A204:J204"/>
    <mergeCell ref="B247:J247"/>
    <mergeCell ref="A248:C248"/>
    <mergeCell ref="A249:C249"/>
    <mergeCell ref="A205:C205"/>
    <mergeCell ref="A206:C207"/>
    <mergeCell ref="A208:C208"/>
    <mergeCell ref="A209:C210"/>
    <mergeCell ref="A61:C64"/>
    <mergeCell ref="A75:C75"/>
    <mergeCell ref="A77:C77"/>
    <mergeCell ref="A80:C80"/>
    <mergeCell ref="A74:C74"/>
    <mergeCell ref="A76:C76"/>
    <mergeCell ref="A78:C78"/>
    <mergeCell ref="M58:O58"/>
    <mergeCell ref="A179:C179"/>
    <mergeCell ref="A132:C132"/>
    <mergeCell ref="B100:J100"/>
    <mergeCell ref="B131:J131"/>
    <mergeCell ref="A96:C96"/>
    <mergeCell ref="A97:C97"/>
    <mergeCell ref="A174:C174"/>
    <mergeCell ref="B169:J169"/>
    <mergeCell ref="A89:C89"/>
    <mergeCell ref="A172:I172"/>
    <mergeCell ref="B173:J173"/>
    <mergeCell ref="A175:C175"/>
    <mergeCell ref="A99:I99"/>
    <mergeCell ref="A108:C108"/>
    <mergeCell ref="A130:I130"/>
    <mergeCell ref="B123:J123"/>
    <mergeCell ref="B83:J83"/>
    <mergeCell ref="B87:J87"/>
    <mergeCell ref="A88:C88"/>
    <mergeCell ref="A90:I90"/>
    <mergeCell ref="B91:J91"/>
    <mergeCell ref="A93:C93"/>
    <mergeCell ref="A94:I94"/>
    <mergeCell ref="A107:J107"/>
    <mergeCell ref="A81:I81"/>
    <mergeCell ref="B105:J105"/>
    <mergeCell ref="A288:I288"/>
    <mergeCell ref="A304:C304"/>
    <mergeCell ref="B289:J289"/>
    <mergeCell ref="A298:C298"/>
    <mergeCell ref="A299:C299"/>
    <mergeCell ref="A240:C240"/>
    <mergeCell ref="A278:C278"/>
    <mergeCell ref="A282:C282"/>
    <mergeCell ref="A300:I300"/>
    <mergeCell ref="B293:J293"/>
    <mergeCell ref="A294:C294"/>
    <mergeCell ref="A292:I292"/>
    <mergeCell ref="A295:C295"/>
    <mergeCell ref="B297:J297"/>
    <mergeCell ref="A273:C273"/>
    <mergeCell ref="B301:J301"/>
    <mergeCell ref="A303:C303"/>
    <mergeCell ref="B302:J302"/>
    <mergeCell ref="A291:C291"/>
    <mergeCell ref="A290:C290"/>
    <mergeCell ref="B284:J284"/>
    <mergeCell ref="B280:J280"/>
    <mergeCell ref="A281:C281"/>
    <mergeCell ref="A285:C285"/>
    <mergeCell ref="A320:I320"/>
    <mergeCell ref="A323:C323"/>
    <mergeCell ref="B325:J325"/>
    <mergeCell ref="A326:C326"/>
    <mergeCell ref="A327:C327"/>
    <mergeCell ref="A328:I328"/>
    <mergeCell ref="A319:C319"/>
    <mergeCell ref="B317:J317"/>
    <mergeCell ref="A314:C314"/>
    <mergeCell ref="A315:C315"/>
    <mergeCell ref="A316:I316"/>
    <mergeCell ref="A318:C318"/>
    <mergeCell ref="A324:I324"/>
    <mergeCell ref="B321:J321"/>
    <mergeCell ref="A322:C322"/>
    <mergeCell ref="A313:C313"/>
    <mergeCell ref="A311:I311"/>
    <mergeCell ref="A187:C187"/>
    <mergeCell ref="A190:C190"/>
    <mergeCell ref="A186:C186"/>
    <mergeCell ref="A188:C188"/>
    <mergeCell ref="A201:C201"/>
    <mergeCell ref="A196:I196"/>
    <mergeCell ref="A228:C228"/>
    <mergeCell ref="B235:J235"/>
    <mergeCell ref="A221:I221"/>
    <mergeCell ref="A211:I211"/>
    <mergeCell ref="A224:C224"/>
    <mergeCell ref="B212:J212"/>
    <mergeCell ref="B239:J239"/>
    <mergeCell ref="A296:I296"/>
    <mergeCell ref="A310:C310"/>
    <mergeCell ref="B307:J307"/>
    <mergeCell ref="A306:I306"/>
    <mergeCell ref="A308:C308"/>
    <mergeCell ref="A309:C309"/>
    <mergeCell ref="B312:J312"/>
    <mergeCell ref="A233:C233"/>
    <mergeCell ref="A287:C287"/>
    <mergeCell ref="A180:I180"/>
    <mergeCell ref="A154:C154"/>
    <mergeCell ref="A92:C92"/>
    <mergeCell ref="B95:J95"/>
    <mergeCell ref="A125:J125"/>
    <mergeCell ref="B19:J19"/>
    <mergeCell ref="A20:C20"/>
    <mergeCell ref="A21:C21"/>
    <mergeCell ref="B52:J52"/>
    <mergeCell ref="A53:C53"/>
    <mergeCell ref="B37:J37"/>
    <mergeCell ref="B24:J24"/>
    <mergeCell ref="A25:C25"/>
    <mergeCell ref="A26:C26"/>
    <mergeCell ref="B28:J28"/>
    <mergeCell ref="A29:C29"/>
    <mergeCell ref="B23:J23"/>
    <mergeCell ref="A27:I27"/>
    <mergeCell ref="B33:J33"/>
    <mergeCell ref="A34:C34"/>
    <mergeCell ref="A35:C35"/>
    <mergeCell ref="A50:C50"/>
    <mergeCell ref="A22:I22"/>
    <mergeCell ref="A39:C39"/>
    <mergeCell ref="A1:J3"/>
    <mergeCell ref="B18:J18"/>
    <mergeCell ref="F14:G14"/>
    <mergeCell ref="H14:J14"/>
    <mergeCell ref="A4:J4"/>
    <mergeCell ref="A5:J5"/>
    <mergeCell ref="H11:J13"/>
    <mergeCell ref="A6:A7"/>
    <mergeCell ref="H6:H7"/>
    <mergeCell ref="I6:I7"/>
    <mergeCell ref="J6:J7"/>
    <mergeCell ref="A8:J8"/>
    <mergeCell ref="B10:J10"/>
    <mergeCell ref="B9:J9"/>
    <mergeCell ref="A14:C14"/>
    <mergeCell ref="A11:C13"/>
    <mergeCell ref="D11:E13"/>
    <mergeCell ref="F11:G13"/>
    <mergeCell ref="D14:E14"/>
    <mergeCell ref="B6:G7"/>
    <mergeCell ref="A15:C15"/>
    <mergeCell ref="A16:C16"/>
    <mergeCell ref="A17:I17"/>
    <mergeCell ref="A46:C46"/>
    <mergeCell ref="A49:C49"/>
    <mergeCell ref="A51:I51"/>
    <mergeCell ref="A31:I31"/>
    <mergeCell ref="B41:J41"/>
    <mergeCell ref="B32:J32"/>
    <mergeCell ref="A43:C43"/>
    <mergeCell ref="A30:C30"/>
    <mergeCell ref="B48:J48"/>
    <mergeCell ref="A44:C44"/>
    <mergeCell ref="A45:C45"/>
    <mergeCell ref="A40:I40"/>
    <mergeCell ref="A38:C38"/>
    <mergeCell ref="B146:J146"/>
    <mergeCell ref="B152:J152"/>
    <mergeCell ref="A70:I70"/>
    <mergeCell ref="B66:J66"/>
    <mergeCell ref="A67:C67"/>
    <mergeCell ref="A68:C68"/>
    <mergeCell ref="A101:C101"/>
    <mergeCell ref="B104:J104"/>
    <mergeCell ref="A36:I36"/>
    <mergeCell ref="A149:C149"/>
    <mergeCell ref="A111:C111"/>
    <mergeCell ref="A57:C57"/>
    <mergeCell ref="A42:C42"/>
    <mergeCell ref="A47:I47"/>
    <mergeCell ref="A60:C60"/>
    <mergeCell ref="A138:I138"/>
    <mergeCell ref="A65:I65"/>
    <mergeCell ref="A98:C98"/>
    <mergeCell ref="A85:C85"/>
    <mergeCell ref="A110:C110"/>
    <mergeCell ref="A86:I86"/>
    <mergeCell ref="A54:C54"/>
    <mergeCell ref="A55:C55"/>
    <mergeCell ref="A56:C56"/>
    <mergeCell ref="A236:C236"/>
    <mergeCell ref="A237:C237"/>
    <mergeCell ref="B231:J231"/>
    <mergeCell ref="A232:C232"/>
    <mergeCell ref="B272:J272"/>
    <mergeCell ref="B227:J227"/>
    <mergeCell ref="A229:C229"/>
    <mergeCell ref="B271:J271"/>
    <mergeCell ref="B267:J267"/>
    <mergeCell ref="A268:C268"/>
    <mergeCell ref="A269:C269"/>
    <mergeCell ref="A270:I270"/>
    <mergeCell ref="A266:I266"/>
    <mergeCell ref="A241:C241"/>
    <mergeCell ref="A262:I262"/>
    <mergeCell ref="B263:J263"/>
    <mergeCell ref="A264:C264"/>
    <mergeCell ref="A265:C265"/>
    <mergeCell ref="A277:C277"/>
    <mergeCell ref="A283:I283"/>
    <mergeCell ref="A244:C244"/>
    <mergeCell ref="B276:J276"/>
    <mergeCell ref="A279:I279"/>
    <mergeCell ref="A242:I242"/>
    <mergeCell ref="A246:I246"/>
    <mergeCell ref="A258:I258"/>
    <mergeCell ref="B259:J259"/>
    <mergeCell ref="A275:I275"/>
    <mergeCell ref="B329:J329"/>
    <mergeCell ref="A330:C330"/>
    <mergeCell ref="A331:C331"/>
    <mergeCell ref="A305:C305"/>
    <mergeCell ref="A168:I168"/>
    <mergeCell ref="B147:J147"/>
    <mergeCell ref="A148:C148"/>
    <mergeCell ref="A171:C171"/>
    <mergeCell ref="B165:J165"/>
    <mergeCell ref="A151:I151"/>
    <mergeCell ref="A153:C153"/>
    <mergeCell ref="A155:I155"/>
    <mergeCell ref="B156:J156"/>
    <mergeCell ref="A166:C166"/>
    <mergeCell ref="A167:C167"/>
    <mergeCell ref="A158:C158"/>
    <mergeCell ref="B243:J243"/>
    <mergeCell ref="A238:I238"/>
    <mergeCell ref="A245:C245"/>
    <mergeCell ref="A250:I250"/>
    <mergeCell ref="B251:J251"/>
    <mergeCell ref="B181:J181"/>
    <mergeCell ref="A286:C286"/>
    <mergeCell ref="A274:C274"/>
    <mergeCell ref="A332:I332"/>
    <mergeCell ref="B113:J113"/>
    <mergeCell ref="A114:C114"/>
    <mergeCell ref="A115:J115"/>
    <mergeCell ref="A119:C119"/>
    <mergeCell ref="A116:C116"/>
    <mergeCell ref="A117:C118"/>
    <mergeCell ref="A120:C121"/>
    <mergeCell ref="A122:I122"/>
    <mergeCell ref="A214:J214"/>
    <mergeCell ref="A216:C217"/>
    <mergeCell ref="A219:C220"/>
    <mergeCell ref="A176:I176"/>
    <mergeCell ref="B164:J164"/>
    <mergeCell ref="A252:C252"/>
    <mergeCell ref="A253:C253"/>
    <mergeCell ref="A254:I254"/>
    <mergeCell ref="B255:J255"/>
    <mergeCell ref="A256:C256"/>
    <mergeCell ref="A257:C257"/>
    <mergeCell ref="A215:C215"/>
    <mergeCell ref="A218:C218"/>
    <mergeCell ref="B197:J197"/>
    <mergeCell ref="A198:C198"/>
  </mergeCells>
  <phoneticPr fontId="15" type="noConversion"/>
  <printOptions horizontalCentered="1"/>
  <pageMargins left="0.19685039370078741" right="0.19685039370078741" top="0.19685039370078741" bottom="1.1811023622047243" header="0" footer="0"/>
  <pageSetup paperSize="9" scale="61" fitToHeight="0" orientation="portrait" r:id="rId1"/>
  <headerFooter>
    <oddFooter>Página &amp;P de &amp;N</oddFooter>
  </headerFooter>
  <rowBreaks count="5" manualBreakCount="5">
    <brk id="65" max="9" man="1"/>
    <brk id="130" max="9" man="1"/>
    <brk id="196" max="9" man="1"/>
    <brk id="262" max="9" man="1"/>
    <brk id="320" max="9"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7"/>
  <sheetViews>
    <sheetView view="pageBreakPreview" topLeftCell="A55" zoomScaleNormal="100" zoomScaleSheetLayoutView="100" workbookViewId="0">
      <selection activeCell="F31" sqref="F31"/>
    </sheetView>
  </sheetViews>
  <sheetFormatPr defaultRowHeight="16.5" customHeight="1" x14ac:dyDescent="0.2"/>
  <cols>
    <col min="1" max="1" width="11.42578125" style="3" customWidth="1"/>
    <col min="2" max="3" width="13.7109375" style="3" customWidth="1"/>
    <col min="4" max="4" width="99.7109375" style="3" customWidth="1"/>
    <col min="5" max="5" width="12.85546875" style="3" customWidth="1"/>
    <col min="6" max="6" width="15" style="11" customWidth="1"/>
    <col min="7" max="7" width="15.42578125" style="11" customWidth="1"/>
    <col min="8" max="8" width="15" style="11" customWidth="1"/>
    <col min="9" max="9" width="9.140625" style="3"/>
    <col min="10" max="10" width="12.28515625" style="3" bestFit="1" customWidth="1"/>
    <col min="11" max="11" width="10.140625" style="3" bestFit="1" customWidth="1"/>
    <col min="12" max="16384" width="9.140625" style="3"/>
  </cols>
  <sheetData>
    <row r="1" spans="1:10" ht="16.5" customHeight="1" x14ac:dyDescent="0.2">
      <c r="A1" s="219" t="s">
        <v>58</v>
      </c>
      <c r="B1" s="219"/>
      <c r="C1" s="219"/>
      <c r="D1" s="219"/>
      <c r="E1" s="219"/>
      <c r="F1" s="219"/>
      <c r="G1" s="219"/>
      <c r="H1" s="219"/>
      <c r="J1" s="3">
        <v>1</v>
      </c>
    </row>
    <row r="2" spans="1:10" ht="16.5" customHeight="1" x14ac:dyDescent="0.2">
      <c r="A2" s="219"/>
      <c r="B2" s="219"/>
      <c r="C2" s="219"/>
      <c r="D2" s="219"/>
      <c r="E2" s="219"/>
      <c r="F2" s="219"/>
      <c r="G2" s="219"/>
      <c r="H2" s="219"/>
      <c r="J2" s="3">
        <v>2</v>
      </c>
    </row>
    <row r="3" spans="1:10" ht="16.5" customHeight="1" x14ac:dyDescent="0.2">
      <c r="A3" s="219"/>
      <c r="B3" s="219"/>
      <c r="C3" s="219"/>
      <c r="D3" s="219"/>
      <c r="E3" s="219"/>
      <c r="F3" s="219"/>
      <c r="G3" s="219"/>
      <c r="H3" s="219"/>
      <c r="J3" s="3">
        <v>3</v>
      </c>
    </row>
    <row r="4" spans="1:10" s="67" customFormat="1" ht="20.100000000000001" customHeight="1" x14ac:dyDescent="0.2">
      <c r="A4" s="244" t="str">
        <f>P.O.!A4</f>
        <v>ANEXO X - OBRA POR EXECUÇÃO INDIRETA</v>
      </c>
      <c r="B4" s="244"/>
      <c r="C4" s="244"/>
      <c r="D4" s="244"/>
      <c r="E4" s="244"/>
      <c r="F4" s="244"/>
      <c r="G4" s="244"/>
      <c r="H4" s="244"/>
      <c r="J4" s="26">
        <v>4</v>
      </c>
    </row>
    <row r="5" spans="1:10" s="67" customFormat="1" ht="20.100000000000001" customHeight="1" x14ac:dyDescent="0.2">
      <c r="A5" s="243" t="str">
        <f>P.O.!A5</f>
        <v>Setor requisitante: Secretaria Municipal de Obras e Serviços Urbanos</v>
      </c>
      <c r="B5" s="243"/>
      <c r="C5" s="243"/>
      <c r="D5" s="243"/>
      <c r="E5" s="243"/>
      <c r="F5" s="243"/>
      <c r="G5" s="243"/>
      <c r="H5" s="243"/>
      <c r="J5" s="26">
        <v>5</v>
      </c>
    </row>
    <row r="6" spans="1:10" s="67" customFormat="1" ht="20.100000000000001" customHeight="1" x14ac:dyDescent="0.2">
      <c r="A6" s="243" t="str">
        <f>P.O.!A6:A6</f>
        <v>Objeto:</v>
      </c>
      <c r="B6" s="244" t="str">
        <f>P.O.!D6</f>
        <v>Construção de nova cozinha na Fazenda da Vargem em Nova Era/MG</v>
      </c>
      <c r="C6" s="244"/>
      <c r="D6" s="244"/>
      <c r="E6" s="244"/>
      <c r="F6" s="245" t="str">
        <f>P.O.!G6:G6</f>
        <v>BDI:</v>
      </c>
      <c r="G6" s="246">
        <f>P.O.!H6:H6</f>
        <v>0.31409999999999999</v>
      </c>
      <c r="H6" s="247">
        <f ca="1">P.O.!I6:I6</f>
        <v>44818</v>
      </c>
      <c r="J6" s="26">
        <v>6</v>
      </c>
    </row>
    <row r="7" spans="1:10" s="67" customFormat="1" ht="20.100000000000001" customHeight="1" x14ac:dyDescent="0.2">
      <c r="A7" s="243"/>
      <c r="B7" s="244"/>
      <c r="C7" s="244"/>
      <c r="D7" s="244"/>
      <c r="E7" s="244"/>
      <c r="F7" s="245"/>
      <c r="G7" s="246"/>
      <c r="H7" s="247"/>
      <c r="J7" s="26"/>
    </row>
    <row r="8" spans="1:10" s="67" customFormat="1" ht="20.100000000000001" customHeight="1" x14ac:dyDescent="0.2">
      <c r="A8" s="161" t="s">
        <v>22</v>
      </c>
      <c r="B8" s="161"/>
      <c r="C8" s="161"/>
      <c r="D8" s="161"/>
      <c r="E8" s="161"/>
      <c r="F8" s="161"/>
      <c r="G8" s="161"/>
      <c r="H8" s="161"/>
      <c r="J8" s="26"/>
    </row>
    <row r="9" spans="1:10" s="67" customFormat="1" ht="16.5" customHeight="1" x14ac:dyDescent="0.2">
      <c r="A9" s="18">
        <f>P.O.!A20</f>
        <v>4</v>
      </c>
      <c r="B9" s="240" t="str">
        <f>P.O.!D20</f>
        <v>ESTRUTURAS DE CONCRETO</v>
      </c>
      <c r="C9" s="241"/>
      <c r="D9" s="241"/>
      <c r="E9" s="241"/>
      <c r="F9" s="241"/>
      <c r="G9" s="241"/>
      <c r="H9" s="242"/>
      <c r="J9" s="26"/>
    </row>
    <row r="10" spans="1:10" ht="45.75" customHeight="1" x14ac:dyDescent="0.2">
      <c r="A10" s="19" t="s">
        <v>138</v>
      </c>
      <c r="B10" s="186" t="str">
        <f>P.O.!D21</f>
        <v>Execução de laje pré-moldada, sc = 300 Kg/m², para vão até 4 metros, inclusive capeamento em concreto não estrutural esp = 4cm, armadura de distribuição em tela soldada Ø6,3mm malha 15x15cm, corte, dobra e montagem de armadura negativa em aço CA - 50, fornecimento e lançamento, adensamento e acabamento de concreto estrutural, usinado, bombeado, Fck = 25MPa com espessura de até 15cm e escoramento metálico com altura de até 4,50 metros, inclusive fornecimento, montagem, desmontagem e carga.</v>
      </c>
      <c r="C10" s="186"/>
      <c r="D10" s="186"/>
      <c r="E10" s="186"/>
      <c r="F10" s="186"/>
      <c r="G10" s="17" t="s">
        <v>80</v>
      </c>
      <c r="H10" s="20">
        <f>H19</f>
        <v>832.37</v>
      </c>
      <c r="J10" s="26"/>
    </row>
    <row r="11" spans="1:10" ht="16.5" customHeight="1" x14ac:dyDescent="0.2">
      <c r="A11" s="185" t="s">
        <v>4</v>
      </c>
      <c r="B11" s="185" t="s">
        <v>24</v>
      </c>
      <c r="C11" s="185" t="s">
        <v>25</v>
      </c>
      <c r="D11" s="185" t="s">
        <v>39</v>
      </c>
      <c r="E11" s="185" t="s">
        <v>23</v>
      </c>
      <c r="F11" s="185" t="s">
        <v>26</v>
      </c>
      <c r="G11" s="185" t="s">
        <v>27</v>
      </c>
      <c r="H11" s="237" t="s">
        <v>28</v>
      </c>
    </row>
    <row r="12" spans="1:10" ht="16.5" customHeight="1" x14ac:dyDescent="0.2">
      <c r="A12" s="185"/>
      <c r="B12" s="185"/>
      <c r="C12" s="239"/>
      <c r="D12" s="185"/>
      <c r="E12" s="185"/>
      <c r="F12" s="185"/>
      <c r="G12" s="185"/>
      <c r="H12" s="237"/>
    </row>
    <row r="13" spans="1:10" ht="16.5" customHeight="1" x14ac:dyDescent="0.2">
      <c r="A13" s="94" t="s">
        <v>214</v>
      </c>
      <c r="B13" s="63" t="s">
        <v>38</v>
      </c>
      <c r="C13" s="64" t="s">
        <v>284</v>
      </c>
      <c r="D13" s="129" t="s">
        <v>125</v>
      </c>
      <c r="E13" s="65" t="s">
        <v>80</v>
      </c>
      <c r="F13" s="66">
        <v>1</v>
      </c>
      <c r="G13" s="44">
        <v>155.41999999999999</v>
      </c>
      <c r="H13" s="44">
        <f>F13*G13</f>
        <v>155.41999999999999</v>
      </c>
    </row>
    <row r="14" spans="1:10" s="26" customFormat="1" ht="25.5" customHeight="1" x14ac:dyDescent="0.2">
      <c r="A14" s="94" t="s">
        <v>215</v>
      </c>
      <c r="B14" s="63" t="s">
        <v>38</v>
      </c>
      <c r="C14" s="64" t="s">
        <v>285</v>
      </c>
      <c r="D14" s="129" t="s">
        <v>126</v>
      </c>
      <c r="E14" s="65" t="s">
        <v>81</v>
      </c>
      <c r="F14" s="66">
        <v>1</v>
      </c>
      <c r="G14" s="44">
        <v>606.62</v>
      </c>
      <c r="H14" s="44">
        <f t="shared" ref="H14:H15" si="0">F14*G14</f>
        <v>606.62</v>
      </c>
    </row>
    <row r="15" spans="1:10" s="26" customFormat="1" ht="25.5" customHeight="1" x14ac:dyDescent="0.2">
      <c r="A15" s="94" t="s">
        <v>216</v>
      </c>
      <c r="B15" s="63" t="s">
        <v>38</v>
      </c>
      <c r="C15" s="64" t="s">
        <v>408</v>
      </c>
      <c r="D15" s="129" t="s">
        <v>409</v>
      </c>
      <c r="E15" s="65" t="s">
        <v>134</v>
      </c>
      <c r="F15" s="66">
        <v>3.66</v>
      </c>
      <c r="G15" s="44">
        <v>15</v>
      </c>
      <c r="H15" s="44">
        <f t="shared" si="0"/>
        <v>54.9</v>
      </c>
    </row>
    <row r="16" spans="1:10" s="26" customFormat="1" ht="16.5" customHeight="1" x14ac:dyDescent="0.2">
      <c r="A16" s="94" t="s">
        <v>217</v>
      </c>
      <c r="B16" s="63" t="s">
        <v>38</v>
      </c>
      <c r="C16" s="64" t="s">
        <v>127</v>
      </c>
      <c r="D16" s="129" t="s">
        <v>128</v>
      </c>
      <c r="E16" s="65" t="s">
        <v>73</v>
      </c>
      <c r="F16" s="66">
        <v>8.1481399999999995E-2</v>
      </c>
      <c r="G16" s="44">
        <v>16.55</v>
      </c>
      <c r="H16" s="44">
        <f>F16*G16</f>
        <v>1.35</v>
      </c>
    </row>
    <row r="17" spans="1:8" s="26" customFormat="1" ht="16.5" customHeight="1" x14ac:dyDescent="0.2">
      <c r="A17" s="94" t="s">
        <v>218</v>
      </c>
      <c r="B17" s="63" t="s">
        <v>38</v>
      </c>
      <c r="C17" s="64" t="s">
        <v>129</v>
      </c>
      <c r="D17" s="129" t="s">
        <v>130</v>
      </c>
      <c r="E17" s="65" t="s">
        <v>73</v>
      </c>
      <c r="F17" s="66">
        <v>4.0740699999999998E-2</v>
      </c>
      <c r="G17" s="44">
        <v>22.24</v>
      </c>
      <c r="H17" s="44">
        <f t="shared" ref="H17:H18" si="1">F17*G17</f>
        <v>0.91</v>
      </c>
    </row>
    <row r="18" spans="1:8" s="26" customFormat="1" ht="25.5" customHeight="1" x14ac:dyDescent="0.2">
      <c r="A18" s="94" t="s">
        <v>219</v>
      </c>
      <c r="B18" s="63" t="s">
        <v>38</v>
      </c>
      <c r="C18" s="64" t="s">
        <v>131</v>
      </c>
      <c r="D18" s="129" t="s">
        <v>132</v>
      </c>
      <c r="E18" s="65" t="s">
        <v>80</v>
      </c>
      <c r="F18" s="66">
        <v>1</v>
      </c>
      <c r="G18" s="44">
        <v>13.17</v>
      </c>
      <c r="H18" s="44">
        <f t="shared" si="1"/>
        <v>13.17</v>
      </c>
    </row>
    <row r="19" spans="1:8" ht="16.5" customHeight="1" x14ac:dyDescent="0.2">
      <c r="A19" s="238" t="s">
        <v>64</v>
      </c>
      <c r="B19" s="238"/>
      <c r="C19" s="238"/>
      <c r="D19" s="238"/>
      <c r="E19" s="238"/>
      <c r="F19" s="238"/>
      <c r="G19" s="238"/>
      <c r="H19" s="28">
        <f>SUM(H13:H18)</f>
        <v>832.37</v>
      </c>
    </row>
    <row r="20" spans="1:8" s="26" customFormat="1" ht="25.5" customHeight="1" x14ac:dyDescent="0.2">
      <c r="A20" s="105" t="s">
        <v>139</v>
      </c>
      <c r="B20" s="186" t="str">
        <f>P.O.!D22</f>
        <v xml:space="preserve">Execução de pilar em concreto estrutural usinado, Fck= 25 MPa, inclusive fornecimento, lançamento e adensamento e acabamento, corte, dobre e montagem de armação em aço CA-50/60, forma e desforma de tábua e sarrafo com aproveitamento de (5x), inclusive escoramento.  </v>
      </c>
      <c r="C20" s="186"/>
      <c r="D20" s="186"/>
      <c r="E20" s="186"/>
      <c r="F20" s="186"/>
      <c r="G20" s="103" t="s">
        <v>81</v>
      </c>
      <c r="H20" s="28">
        <f>H26</f>
        <v>2429.1799999999998</v>
      </c>
    </row>
    <row r="21" spans="1:8" s="26" customFormat="1" ht="16.5" customHeight="1" x14ac:dyDescent="0.2">
      <c r="A21" s="185" t="s">
        <v>4</v>
      </c>
      <c r="B21" s="185" t="s">
        <v>24</v>
      </c>
      <c r="C21" s="185" t="s">
        <v>25</v>
      </c>
      <c r="D21" s="185" t="s">
        <v>39</v>
      </c>
      <c r="E21" s="185" t="s">
        <v>23</v>
      </c>
      <c r="F21" s="185" t="s">
        <v>26</v>
      </c>
      <c r="G21" s="185" t="s">
        <v>27</v>
      </c>
      <c r="H21" s="237" t="s">
        <v>28</v>
      </c>
    </row>
    <row r="22" spans="1:8" s="26" customFormat="1" ht="16.5" customHeight="1" x14ac:dyDescent="0.2">
      <c r="A22" s="185"/>
      <c r="B22" s="185"/>
      <c r="C22" s="239"/>
      <c r="D22" s="185"/>
      <c r="E22" s="185"/>
      <c r="F22" s="185"/>
      <c r="G22" s="185"/>
      <c r="H22" s="237"/>
    </row>
    <row r="23" spans="1:8" s="26" customFormat="1" ht="16.5" customHeight="1" x14ac:dyDescent="0.2">
      <c r="A23" s="94" t="s">
        <v>220</v>
      </c>
      <c r="B23" s="63" t="s">
        <v>38</v>
      </c>
      <c r="C23" s="64" t="s">
        <v>286</v>
      </c>
      <c r="D23" s="129" t="s">
        <v>133</v>
      </c>
      <c r="E23" s="65" t="s">
        <v>134</v>
      </c>
      <c r="F23" s="66">
        <f>55.6+11.38</f>
        <v>66.98</v>
      </c>
      <c r="G23" s="44">
        <v>12.88</v>
      </c>
      <c r="H23" s="44">
        <f t="shared" ref="H23:H25" si="2">F23*G23</f>
        <v>862.7</v>
      </c>
    </row>
    <row r="24" spans="1:8" s="26" customFormat="1" ht="25.5" customHeight="1" x14ac:dyDescent="0.2">
      <c r="A24" s="94" t="s">
        <v>221</v>
      </c>
      <c r="B24" s="63" t="s">
        <v>38</v>
      </c>
      <c r="C24" s="64" t="s">
        <v>285</v>
      </c>
      <c r="D24" s="129" t="s">
        <v>135</v>
      </c>
      <c r="E24" s="65" t="s">
        <v>81</v>
      </c>
      <c r="F24" s="66">
        <v>1</v>
      </c>
      <c r="G24" s="44">
        <v>606.62</v>
      </c>
      <c r="H24" s="44">
        <f t="shared" si="2"/>
        <v>606.62</v>
      </c>
    </row>
    <row r="25" spans="1:8" s="26" customFormat="1" ht="16.5" customHeight="1" x14ac:dyDescent="0.2">
      <c r="A25" s="94" t="s">
        <v>222</v>
      </c>
      <c r="B25" s="63" t="s">
        <v>38</v>
      </c>
      <c r="C25" s="64" t="s">
        <v>136</v>
      </c>
      <c r="D25" s="129" t="s">
        <v>137</v>
      </c>
      <c r="E25" s="65" t="s">
        <v>80</v>
      </c>
      <c r="F25" s="66">
        <v>22</v>
      </c>
      <c r="G25" s="44">
        <v>43.63</v>
      </c>
      <c r="H25" s="44">
        <f t="shared" si="2"/>
        <v>959.86</v>
      </c>
    </row>
    <row r="26" spans="1:8" s="26" customFormat="1" ht="16.5" customHeight="1" x14ac:dyDescent="0.2">
      <c r="A26" s="238" t="s">
        <v>64</v>
      </c>
      <c r="B26" s="238"/>
      <c r="C26" s="238"/>
      <c r="D26" s="238"/>
      <c r="E26" s="238"/>
      <c r="F26" s="238"/>
      <c r="G26" s="238"/>
      <c r="H26" s="28">
        <f>SUM(H23:H25)</f>
        <v>2429.1799999999998</v>
      </c>
    </row>
    <row r="27" spans="1:8" ht="25.5" customHeight="1" x14ac:dyDescent="0.2">
      <c r="A27" s="128" t="s">
        <v>140</v>
      </c>
      <c r="B27" s="186" t="str">
        <f>P.O.!D24</f>
        <v>Execução de fundação tipo sapata ou tubulão, inclusive corte, dobra e montagem de aço CA-50/60, fornecimento, lançamento e adensamento de concreto estrutural usinado, Fck= 25MPa, escavação manual com profundidade até 3,00 metros, reaterro e compactação manual</v>
      </c>
      <c r="C27" s="186"/>
      <c r="D27" s="186"/>
      <c r="E27" s="186"/>
      <c r="F27" s="186"/>
      <c r="G27" s="127" t="s">
        <v>81</v>
      </c>
      <c r="H27" s="28">
        <f>H34</f>
        <v>1174.77</v>
      </c>
    </row>
    <row r="28" spans="1:8" ht="16.5" customHeight="1" x14ac:dyDescent="0.2">
      <c r="A28" s="185" t="s">
        <v>4</v>
      </c>
      <c r="B28" s="185" t="s">
        <v>24</v>
      </c>
      <c r="C28" s="185" t="s">
        <v>25</v>
      </c>
      <c r="D28" s="185" t="s">
        <v>39</v>
      </c>
      <c r="E28" s="185" t="s">
        <v>23</v>
      </c>
      <c r="F28" s="185" t="s">
        <v>26</v>
      </c>
      <c r="G28" s="185" t="s">
        <v>27</v>
      </c>
      <c r="H28" s="237" t="s">
        <v>28</v>
      </c>
    </row>
    <row r="29" spans="1:8" ht="16.5" customHeight="1" x14ac:dyDescent="0.2">
      <c r="A29" s="185"/>
      <c r="B29" s="185"/>
      <c r="C29" s="239"/>
      <c r="D29" s="185"/>
      <c r="E29" s="185"/>
      <c r="F29" s="185"/>
      <c r="G29" s="185"/>
      <c r="H29" s="237"/>
    </row>
    <row r="30" spans="1:8" ht="16.5" customHeight="1" x14ac:dyDescent="0.2">
      <c r="A30" s="94" t="s">
        <v>223</v>
      </c>
      <c r="B30" s="63" t="s">
        <v>38</v>
      </c>
      <c r="C30" s="64" t="s">
        <v>286</v>
      </c>
      <c r="D30" s="129" t="s">
        <v>133</v>
      </c>
      <c r="E30" s="65" t="s">
        <v>134</v>
      </c>
      <c r="F30" s="66">
        <v>36</v>
      </c>
      <c r="G30" s="44">
        <v>12.88</v>
      </c>
      <c r="H30" s="44">
        <f t="shared" ref="H30:H31" si="3">F30*G30</f>
        <v>463.68</v>
      </c>
    </row>
    <row r="31" spans="1:8" ht="25.5" customHeight="1" x14ac:dyDescent="0.2">
      <c r="A31" s="94" t="s">
        <v>225</v>
      </c>
      <c r="B31" s="63" t="s">
        <v>38</v>
      </c>
      <c r="C31" s="64" t="s">
        <v>285</v>
      </c>
      <c r="D31" s="129" t="s">
        <v>135</v>
      </c>
      <c r="E31" s="65" t="s">
        <v>81</v>
      </c>
      <c r="F31" s="66">
        <v>1</v>
      </c>
      <c r="G31" s="44">
        <v>606.62</v>
      </c>
      <c r="H31" s="44">
        <f t="shared" si="3"/>
        <v>606.62</v>
      </c>
    </row>
    <row r="32" spans="1:8" ht="16.5" customHeight="1" x14ac:dyDescent="0.2">
      <c r="A32" s="94" t="s">
        <v>224</v>
      </c>
      <c r="B32" s="63" t="s">
        <v>38</v>
      </c>
      <c r="C32" s="64" t="s">
        <v>287</v>
      </c>
      <c r="D32" s="129" t="s">
        <v>141</v>
      </c>
      <c r="E32" s="65" t="s">
        <v>81</v>
      </c>
      <c r="F32" s="66">
        <v>1</v>
      </c>
      <c r="G32" s="44">
        <v>72.94</v>
      </c>
      <c r="H32" s="44">
        <f>F32*G32</f>
        <v>72.94</v>
      </c>
    </row>
    <row r="33" spans="1:8" s="26" customFormat="1" ht="16.5" customHeight="1" x14ac:dyDescent="0.2">
      <c r="A33" s="94" t="s">
        <v>226</v>
      </c>
      <c r="B33" s="63" t="s">
        <v>38</v>
      </c>
      <c r="C33" s="64" t="s">
        <v>142</v>
      </c>
      <c r="D33" s="129" t="s">
        <v>143</v>
      </c>
      <c r="E33" s="65" t="s">
        <v>81</v>
      </c>
      <c r="F33" s="66">
        <v>1</v>
      </c>
      <c r="G33" s="44">
        <v>31.53</v>
      </c>
      <c r="H33" s="44">
        <f>F33*G33</f>
        <v>31.53</v>
      </c>
    </row>
    <row r="34" spans="1:8" ht="16.5" customHeight="1" x14ac:dyDescent="0.2">
      <c r="A34" s="238" t="s">
        <v>64</v>
      </c>
      <c r="B34" s="238"/>
      <c r="C34" s="238"/>
      <c r="D34" s="238"/>
      <c r="E34" s="238"/>
      <c r="F34" s="238"/>
      <c r="G34" s="238"/>
      <c r="H34" s="28">
        <f>SUM(H30:H33)</f>
        <v>1174.77</v>
      </c>
    </row>
    <row r="35" spans="1:8" ht="25.5" customHeight="1" x14ac:dyDescent="0.2">
      <c r="A35" s="128" t="s">
        <v>144</v>
      </c>
      <c r="B35" s="186" t="str">
        <f>P.O.!D25</f>
        <v xml:space="preserve">Execução de viga baldrame, inclusive corte, dobra e montagem de aço CA-50/60, fornecimento, lançamento e adensamento de concreto estrutural usinado, Fck= 25MPa, escavação manual com profundidade até 1,50 metros, e apiloamento de fundo de vala </v>
      </c>
      <c r="C35" s="186"/>
      <c r="D35" s="186"/>
      <c r="E35" s="186"/>
      <c r="F35" s="186"/>
      <c r="G35" s="127" t="s">
        <v>81</v>
      </c>
      <c r="H35" s="28">
        <f>H42</f>
        <v>1670.07</v>
      </c>
    </row>
    <row r="36" spans="1:8" ht="16.5" customHeight="1" x14ac:dyDescent="0.2">
      <c r="A36" s="185" t="s">
        <v>4</v>
      </c>
      <c r="B36" s="185" t="s">
        <v>24</v>
      </c>
      <c r="C36" s="185" t="s">
        <v>25</v>
      </c>
      <c r="D36" s="185" t="s">
        <v>39</v>
      </c>
      <c r="E36" s="185" t="s">
        <v>23</v>
      </c>
      <c r="F36" s="185" t="s">
        <v>26</v>
      </c>
      <c r="G36" s="185" t="s">
        <v>27</v>
      </c>
      <c r="H36" s="237" t="s">
        <v>28</v>
      </c>
    </row>
    <row r="37" spans="1:8" ht="16.5" customHeight="1" x14ac:dyDescent="0.2">
      <c r="A37" s="185"/>
      <c r="B37" s="185"/>
      <c r="C37" s="239"/>
      <c r="D37" s="185"/>
      <c r="E37" s="185"/>
      <c r="F37" s="185"/>
      <c r="G37" s="185"/>
      <c r="H37" s="237"/>
    </row>
    <row r="38" spans="1:8" ht="16.5" customHeight="1" x14ac:dyDescent="0.2">
      <c r="A38" s="94" t="s">
        <v>227</v>
      </c>
      <c r="B38" s="63" t="s">
        <v>38</v>
      </c>
      <c r="C38" s="64" t="s">
        <v>286</v>
      </c>
      <c r="D38" s="129" t="s">
        <v>133</v>
      </c>
      <c r="E38" s="65" t="s">
        <v>134</v>
      </c>
      <c r="F38" s="66">
        <v>78</v>
      </c>
      <c r="G38" s="44">
        <v>12.88</v>
      </c>
      <c r="H38" s="44">
        <f t="shared" ref="H38:H39" si="4">F38*G38</f>
        <v>1004.64</v>
      </c>
    </row>
    <row r="39" spans="1:8" ht="25.5" customHeight="1" x14ac:dyDescent="0.2">
      <c r="A39" s="94" t="s">
        <v>229</v>
      </c>
      <c r="B39" s="63" t="s">
        <v>38</v>
      </c>
      <c r="C39" s="64" t="s">
        <v>285</v>
      </c>
      <c r="D39" s="129" t="s">
        <v>135</v>
      </c>
      <c r="E39" s="65" t="s">
        <v>81</v>
      </c>
      <c r="F39" s="66">
        <v>1</v>
      </c>
      <c r="G39" s="44">
        <v>606.62</v>
      </c>
      <c r="H39" s="44">
        <f t="shared" si="4"/>
        <v>606.62</v>
      </c>
    </row>
    <row r="40" spans="1:8" ht="16.5" customHeight="1" x14ac:dyDescent="0.2">
      <c r="A40" s="94" t="s">
        <v>228</v>
      </c>
      <c r="B40" s="63" t="s">
        <v>38</v>
      </c>
      <c r="C40" s="64" t="s">
        <v>289</v>
      </c>
      <c r="D40" s="129" t="s">
        <v>288</v>
      </c>
      <c r="E40" s="65" t="s">
        <v>81</v>
      </c>
      <c r="F40" s="66">
        <v>1</v>
      </c>
      <c r="G40" s="44">
        <v>55.11</v>
      </c>
      <c r="H40" s="44">
        <f>F40*G40</f>
        <v>55.11</v>
      </c>
    </row>
    <row r="41" spans="1:8" ht="16.5" customHeight="1" x14ac:dyDescent="0.2">
      <c r="A41" s="94" t="s">
        <v>230</v>
      </c>
      <c r="B41" s="63" t="s">
        <v>38</v>
      </c>
      <c r="C41" s="64" t="s">
        <v>145</v>
      </c>
      <c r="D41" s="129" t="s">
        <v>146</v>
      </c>
      <c r="E41" s="65" t="s">
        <v>80</v>
      </c>
      <c r="F41" s="66">
        <v>1</v>
      </c>
      <c r="G41" s="44">
        <v>3.7</v>
      </c>
      <c r="H41" s="44">
        <f>F41*G41</f>
        <v>3.7</v>
      </c>
    </row>
    <row r="42" spans="1:8" ht="16.5" customHeight="1" x14ac:dyDescent="0.2">
      <c r="A42" s="238" t="s">
        <v>64</v>
      </c>
      <c r="B42" s="238"/>
      <c r="C42" s="238"/>
      <c r="D42" s="238"/>
      <c r="E42" s="238"/>
      <c r="F42" s="238"/>
      <c r="G42" s="238"/>
      <c r="H42" s="28">
        <f>SUM(H38:H41)</f>
        <v>1670.07</v>
      </c>
    </row>
    <row r="43" spans="1:8" ht="16.5" customHeight="1" x14ac:dyDescent="0.2">
      <c r="A43" s="18">
        <f>P.O.!A61</f>
        <v>10</v>
      </c>
      <c r="B43" s="240" t="str">
        <f>P.O.!D61</f>
        <v>INSTALAÇÕES ELÉTRICAS</v>
      </c>
      <c r="C43" s="241"/>
      <c r="D43" s="241"/>
      <c r="E43" s="241"/>
      <c r="F43" s="241"/>
      <c r="G43" s="241"/>
      <c r="H43" s="242"/>
    </row>
    <row r="44" spans="1:8" ht="38.25" customHeight="1" x14ac:dyDescent="0.2">
      <c r="A44" s="131" t="s">
        <v>161</v>
      </c>
      <c r="B44" s="186" t="str">
        <f>P.O.!D63</f>
        <v>Ponto de embutir para uma (1) tomada padrão, três (3) polos (2P+T/20A-250V), com placa 4"x2" de um (1) posto, com eletroduto de pvc rígido roscável, DN 20mm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
      <c r="C44" s="186"/>
      <c r="D44" s="186"/>
      <c r="E44" s="186"/>
      <c r="F44" s="186"/>
      <c r="G44" s="130" t="s">
        <v>76</v>
      </c>
      <c r="H44" s="28">
        <f>H52</f>
        <v>261.91000000000003</v>
      </c>
    </row>
    <row r="45" spans="1:8" ht="16.5" customHeight="1" x14ac:dyDescent="0.2">
      <c r="A45" s="185" t="s">
        <v>4</v>
      </c>
      <c r="B45" s="185" t="s">
        <v>24</v>
      </c>
      <c r="C45" s="185" t="s">
        <v>25</v>
      </c>
      <c r="D45" s="185" t="s">
        <v>39</v>
      </c>
      <c r="E45" s="185" t="s">
        <v>23</v>
      </c>
      <c r="F45" s="185" t="s">
        <v>26</v>
      </c>
      <c r="G45" s="185" t="s">
        <v>27</v>
      </c>
      <c r="H45" s="237" t="s">
        <v>28</v>
      </c>
    </row>
    <row r="46" spans="1:8" ht="16.5" customHeight="1" x14ac:dyDescent="0.2">
      <c r="A46" s="185"/>
      <c r="B46" s="185"/>
      <c r="C46" s="239"/>
      <c r="D46" s="185"/>
      <c r="E46" s="185"/>
      <c r="F46" s="185"/>
      <c r="G46" s="185"/>
      <c r="H46" s="237"/>
    </row>
    <row r="47" spans="1:8" ht="25.5" customHeight="1" x14ac:dyDescent="0.2">
      <c r="A47" s="94" t="s">
        <v>231</v>
      </c>
      <c r="B47" s="63" t="s">
        <v>212</v>
      </c>
      <c r="C47" s="79" t="s">
        <v>210</v>
      </c>
      <c r="D47" s="129" t="s">
        <v>235</v>
      </c>
      <c r="E47" s="65" t="s">
        <v>77</v>
      </c>
      <c r="F47" s="66">
        <v>30.9</v>
      </c>
      <c r="G47" s="44">
        <v>4.3899999999999997</v>
      </c>
      <c r="H47" s="44">
        <f t="shared" ref="H47:H48" si="5">F47*G47</f>
        <v>135.65</v>
      </c>
    </row>
    <row r="48" spans="1:8" ht="25.5" customHeight="1" x14ac:dyDescent="0.2">
      <c r="A48" s="94" t="s">
        <v>232</v>
      </c>
      <c r="B48" s="63" t="s">
        <v>212</v>
      </c>
      <c r="C48" s="79" t="s">
        <v>211</v>
      </c>
      <c r="D48" s="129" t="s">
        <v>236</v>
      </c>
      <c r="E48" s="65" t="s">
        <v>76</v>
      </c>
      <c r="F48" s="66">
        <v>1</v>
      </c>
      <c r="G48" s="44">
        <v>8.1300000000000008</v>
      </c>
      <c r="H48" s="44">
        <f t="shared" si="5"/>
        <v>8.1300000000000008</v>
      </c>
    </row>
    <row r="49" spans="1:8" ht="25.5" customHeight="1" x14ac:dyDescent="0.2">
      <c r="A49" s="94" t="s">
        <v>233</v>
      </c>
      <c r="B49" s="63" t="s">
        <v>241</v>
      </c>
      <c r="C49" s="64" t="s">
        <v>241</v>
      </c>
      <c r="D49" s="129" t="s">
        <v>242</v>
      </c>
      <c r="E49" s="65" t="s">
        <v>76</v>
      </c>
      <c r="F49" s="66">
        <v>1</v>
      </c>
      <c r="G49" s="44">
        <v>22.03</v>
      </c>
      <c r="H49" s="44">
        <f>F49*G49</f>
        <v>22.03</v>
      </c>
    </row>
    <row r="50" spans="1:8" ht="16.5" customHeight="1" x14ac:dyDescent="0.2">
      <c r="A50" s="94" t="s">
        <v>234</v>
      </c>
      <c r="B50" s="63" t="s">
        <v>212</v>
      </c>
      <c r="C50" s="64" t="s">
        <v>237</v>
      </c>
      <c r="D50" s="129" t="s">
        <v>248</v>
      </c>
      <c r="E50" s="65" t="s">
        <v>77</v>
      </c>
      <c r="F50" s="66">
        <v>10</v>
      </c>
      <c r="G50" s="44">
        <v>7.48</v>
      </c>
      <c r="H50" s="44">
        <f>F50*G50</f>
        <v>74.8</v>
      </c>
    </row>
    <row r="51" spans="1:8" s="26" customFormat="1" ht="25.5" customHeight="1" x14ac:dyDescent="0.2">
      <c r="A51" s="94" t="s">
        <v>238</v>
      </c>
      <c r="B51" s="63" t="s">
        <v>212</v>
      </c>
      <c r="C51" s="64" t="s">
        <v>239</v>
      </c>
      <c r="D51" s="129" t="s">
        <v>240</v>
      </c>
      <c r="E51" s="65" t="s">
        <v>77</v>
      </c>
      <c r="F51" s="66">
        <v>10</v>
      </c>
      <c r="G51" s="44">
        <v>2.13</v>
      </c>
      <c r="H51" s="44">
        <f>F51*G51</f>
        <v>21.3</v>
      </c>
    </row>
    <row r="52" spans="1:8" ht="16.5" customHeight="1" x14ac:dyDescent="0.2">
      <c r="A52" s="238" t="s">
        <v>64</v>
      </c>
      <c r="B52" s="238"/>
      <c r="C52" s="238"/>
      <c r="D52" s="238"/>
      <c r="E52" s="238"/>
      <c r="F52" s="238"/>
      <c r="G52" s="238"/>
      <c r="H52" s="28">
        <f>SUM(H47:H51)</f>
        <v>261.91000000000003</v>
      </c>
    </row>
    <row r="53" spans="1:8" s="26" customFormat="1" ht="16.5" customHeight="1" x14ac:dyDescent="0.2">
      <c r="A53" s="131" t="s">
        <v>213</v>
      </c>
      <c r="B53" s="186" t="str">
        <f>P.O.!D73</f>
        <v>Protetor clamper slim DPS 275V 15KA - Fornecimento e instalação</v>
      </c>
      <c r="C53" s="186"/>
      <c r="D53" s="186"/>
      <c r="E53" s="186"/>
      <c r="F53" s="186"/>
      <c r="G53" s="130" t="s">
        <v>76</v>
      </c>
      <c r="H53" s="28">
        <f>H59</f>
        <v>50.78</v>
      </c>
    </row>
    <row r="54" spans="1:8" s="26" customFormat="1" ht="16.5" customHeight="1" x14ac:dyDescent="0.2">
      <c r="A54" s="185" t="s">
        <v>4</v>
      </c>
      <c r="B54" s="185" t="s">
        <v>24</v>
      </c>
      <c r="C54" s="185" t="s">
        <v>25</v>
      </c>
      <c r="D54" s="185" t="s">
        <v>39</v>
      </c>
      <c r="E54" s="185" t="s">
        <v>23</v>
      </c>
      <c r="F54" s="185" t="s">
        <v>26</v>
      </c>
      <c r="G54" s="185" t="s">
        <v>27</v>
      </c>
      <c r="H54" s="237" t="s">
        <v>28</v>
      </c>
    </row>
    <row r="55" spans="1:8" s="26" customFormat="1" ht="16.5" customHeight="1" x14ac:dyDescent="0.2">
      <c r="A55" s="185"/>
      <c r="B55" s="185"/>
      <c r="C55" s="239"/>
      <c r="D55" s="185"/>
      <c r="E55" s="185"/>
      <c r="F55" s="185"/>
      <c r="G55" s="185"/>
      <c r="H55" s="237"/>
    </row>
    <row r="56" spans="1:8" s="26" customFormat="1" ht="16.5" customHeight="1" x14ac:dyDescent="0.2">
      <c r="A56" s="94" t="s">
        <v>265</v>
      </c>
      <c r="B56" s="63" t="s">
        <v>278</v>
      </c>
      <c r="C56" s="79" t="s">
        <v>278</v>
      </c>
      <c r="D56" s="129" t="str">
        <f>COTAÇÕES!A10</f>
        <v xml:space="preserve">Protetor clamper slim DPS 275V 15KA </v>
      </c>
      <c r="E56" s="65" t="s">
        <v>76</v>
      </c>
      <c r="F56" s="66">
        <v>1</v>
      </c>
      <c r="G56" s="44">
        <f>COTAÇÕES!H10</f>
        <v>38.520000000000003</v>
      </c>
      <c r="H56" s="44">
        <f t="shared" ref="H56:H57" si="6">F56*G56</f>
        <v>38.520000000000003</v>
      </c>
    </row>
    <row r="57" spans="1:8" s="26" customFormat="1" ht="16.5" customHeight="1" x14ac:dyDescent="0.2">
      <c r="A57" s="94" t="s">
        <v>266</v>
      </c>
      <c r="B57" s="63" t="s">
        <v>281</v>
      </c>
      <c r="C57" s="79" t="s">
        <v>282</v>
      </c>
      <c r="D57" s="129" t="s">
        <v>279</v>
      </c>
      <c r="E57" s="65" t="s">
        <v>73</v>
      </c>
      <c r="F57" s="66">
        <v>0.3</v>
      </c>
      <c r="G57" s="44">
        <v>18.25</v>
      </c>
      <c r="H57" s="44">
        <f t="shared" si="6"/>
        <v>5.48</v>
      </c>
    </row>
    <row r="58" spans="1:8" s="26" customFormat="1" ht="16.5" customHeight="1" x14ac:dyDescent="0.2">
      <c r="A58" s="94" t="s">
        <v>267</v>
      </c>
      <c r="B58" s="63" t="s">
        <v>281</v>
      </c>
      <c r="C58" s="64" t="s">
        <v>283</v>
      </c>
      <c r="D58" s="129" t="s">
        <v>280</v>
      </c>
      <c r="E58" s="65" t="s">
        <v>73</v>
      </c>
      <c r="F58" s="66">
        <v>0.3</v>
      </c>
      <c r="G58" s="44">
        <v>22.61</v>
      </c>
      <c r="H58" s="44">
        <f>F58*G58</f>
        <v>6.78</v>
      </c>
    </row>
    <row r="59" spans="1:8" s="26" customFormat="1" ht="16.5" customHeight="1" x14ac:dyDescent="0.2">
      <c r="A59" s="238" t="s">
        <v>64</v>
      </c>
      <c r="B59" s="238"/>
      <c r="C59" s="238"/>
      <c r="D59" s="238"/>
      <c r="E59" s="238"/>
      <c r="F59" s="238"/>
      <c r="G59" s="238"/>
      <c r="H59" s="28">
        <f>SUM(H56:H58)</f>
        <v>50.78</v>
      </c>
    </row>
    <row r="60" spans="1:8" s="26" customFormat="1" ht="16.5" customHeight="1" x14ac:dyDescent="0.2">
      <c r="A60" s="18">
        <f>P.O.!A75</f>
        <v>11</v>
      </c>
      <c r="B60" s="240" t="str">
        <f>P.O.!D75</f>
        <v>INSTALAÇÕES HIDROSANITÁRIA</v>
      </c>
      <c r="C60" s="241"/>
      <c r="D60" s="241"/>
      <c r="E60" s="241"/>
      <c r="F60" s="241"/>
      <c r="G60" s="241"/>
      <c r="H60" s="242"/>
    </row>
    <row r="61" spans="1:8" ht="25.5" customHeight="1" x14ac:dyDescent="0.2">
      <c r="A61" s="131" t="s">
        <v>317</v>
      </c>
      <c r="B61" s="186" t="str">
        <f>P.O.!D76</f>
        <v>Ponto de embutir para água fria em tubo PVC rígido roscável, DN 1/2" (20mm), embutido na alvenaria com distância de até cinco (5) metros da tomada de água, inclusive conexões e fixação do tubo com enchimento do rasgo na alvenaria/concreto com argamassa</v>
      </c>
      <c r="C61" s="186"/>
      <c r="D61" s="186"/>
      <c r="E61" s="186"/>
      <c r="F61" s="186"/>
      <c r="G61" s="134" t="s">
        <v>76</v>
      </c>
      <c r="H61" s="28">
        <f>H67</f>
        <v>182.05</v>
      </c>
    </row>
    <row r="62" spans="1:8" ht="16.5" customHeight="1" x14ac:dyDescent="0.2">
      <c r="A62" s="185" t="s">
        <v>4</v>
      </c>
      <c r="B62" s="185" t="s">
        <v>24</v>
      </c>
      <c r="C62" s="185" t="s">
        <v>25</v>
      </c>
      <c r="D62" s="185" t="s">
        <v>39</v>
      </c>
      <c r="E62" s="185" t="s">
        <v>23</v>
      </c>
      <c r="F62" s="185" t="s">
        <v>26</v>
      </c>
      <c r="G62" s="185" t="s">
        <v>27</v>
      </c>
      <c r="H62" s="237" t="s">
        <v>28</v>
      </c>
    </row>
    <row r="63" spans="1:8" ht="16.5" customHeight="1" x14ac:dyDescent="0.2">
      <c r="A63" s="185"/>
      <c r="B63" s="185"/>
      <c r="C63" s="239"/>
      <c r="D63" s="185"/>
      <c r="E63" s="185"/>
      <c r="F63" s="185"/>
      <c r="G63" s="185"/>
      <c r="H63" s="237"/>
    </row>
    <row r="64" spans="1:8" ht="25.5" customHeight="1" x14ac:dyDescent="0.2">
      <c r="A64" s="94" t="s">
        <v>318</v>
      </c>
      <c r="B64" s="63" t="s">
        <v>315</v>
      </c>
      <c r="C64" s="64" t="s">
        <v>239</v>
      </c>
      <c r="D64" s="129" t="s">
        <v>240</v>
      </c>
      <c r="E64" s="65" t="s">
        <v>77</v>
      </c>
      <c r="F64" s="66">
        <v>5</v>
      </c>
      <c r="G64" s="44">
        <v>2.13</v>
      </c>
      <c r="H64" s="44">
        <f t="shared" ref="H64:H65" si="7">F64*G64</f>
        <v>10.65</v>
      </c>
    </row>
    <row r="65" spans="1:10" ht="16.5" customHeight="1" x14ac:dyDescent="0.2">
      <c r="A65" s="94" t="s">
        <v>319</v>
      </c>
      <c r="B65" s="63" t="s">
        <v>323</v>
      </c>
      <c r="C65" s="79" t="s">
        <v>323</v>
      </c>
      <c r="D65" s="129" t="s">
        <v>324</v>
      </c>
      <c r="E65" s="65" t="s">
        <v>77</v>
      </c>
      <c r="F65" s="66">
        <v>5</v>
      </c>
      <c r="G65" s="44">
        <v>31.42</v>
      </c>
      <c r="H65" s="44">
        <f t="shared" si="7"/>
        <v>157.1</v>
      </c>
    </row>
    <row r="66" spans="1:10" ht="25.5" customHeight="1" x14ac:dyDescent="0.2">
      <c r="A66" s="94" t="s">
        <v>320</v>
      </c>
      <c r="B66" s="63" t="s">
        <v>315</v>
      </c>
      <c r="C66" s="64" t="s">
        <v>322</v>
      </c>
      <c r="D66" s="129" t="s">
        <v>321</v>
      </c>
      <c r="E66" s="65" t="s">
        <v>77</v>
      </c>
      <c r="F66" s="66">
        <v>5</v>
      </c>
      <c r="G66" s="44">
        <v>2.86</v>
      </c>
      <c r="H66" s="44">
        <f>F66*G66</f>
        <v>14.3</v>
      </c>
    </row>
    <row r="67" spans="1:10" ht="16.5" customHeight="1" x14ac:dyDescent="0.2">
      <c r="A67" s="238" t="s">
        <v>64</v>
      </c>
      <c r="B67" s="238"/>
      <c r="C67" s="238"/>
      <c r="D67" s="238"/>
      <c r="E67" s="238"/>
      <c r="F67" s="238"/>
      <c r="G67" s="238"/>
      <c r="H67" s="28">
        <f>SUM(H64:H66)</f>
        <v>182.05</v>
      </c>
    </row>
    <row r="68" spans="1:10" ht="16.5" customHeight="1" x14ac:dyDescent="0.2">
      <c r="A68" s="18">
        <f>P.O.!A84</f>
        <v>12</v>
      </c>
      <c r="B68" s="240" t="str">
        <f>P.O.!D84</f>
        <v>SERVIÇOS DIVERSOS</v>
      </c>
      <c r="C68" s="241"/>
      <c r="D68" s="241"/>
      <c r="E68" s="241"/>
      <c r="F68" s="241"/>
      <c r="G68" s="241"/>
      <c r="H68" s="242"/>
    </row>
    <row r="69" spans="1:10" ht="16.5" customHeight="1" x14ac:dyDescent="0.2">
      <c r="A69" s="131" t="s">
        <v>380</v>
      </c>
      <c r="B69" s="186" t="str">
        <f>P.O.!D91</f>
        <v>Estrutura em perfil de metalon seção quadrada, para fixação de vidro temperado incolor, fornecimento e instalação</v>
      </c>
      <c r="C69" s="186"/>
      <c r="D69" s="186"/>
      <c r="E69" s="186"/>
      <c r="F69" s="186"/>
      <c r="G69" s="134" t="s">
        <v>77</v>
      </c>
      <c r="H69" s="28">
        <f>H75</f>
        <v>75.569999999999993</v>
      </c>
    </row>
    <row r="70" spans="1:10" ht="16.5" customHeight="1" x14ac:dyDescent="0.2">
      <c r="A70" s="185" t="s">
        <v>4</v>
      </c>
      <c r="B70" s="185" t="s">
        <v>24</v>
      </c>
      <c r="C70" s="185" t="s">
        <v>25</v>
      </c>
      <c r="D70" s="185" t="s">
        <v>39</v>
      </c>
      <c r="E70" s="185" t="s">
        <v>23</v>
      </c>
      <c r="F70" s="185" t="s">
        <v>26</v>
      </c>
      <c r="G70" s="185" t="s">
        <v>27</v>
      </c>
      <c r="H70" s="237" t="s">
        <v>28</v>
      </c>
      <c r="J70" s="11"/>
    </row>
    <row r="71" spans="1:10" ht="16.5" customHeight="1" x14ac:dyDescent="0.2">
      <c r="A71" s="185"/>
      <c r="B71" s="185"/>
      <c r="C71" s="239"/>
      <c r="D71" s="185"/>
      <c r="E71" s="185"/>
      <c r="F71" s="185"/>
      <c r="G71" s="185"/>
      <c r="H71" s="237"/>
    </row>
    <row r="72" spans="1:10" ht="16.5" customHeight="1" x14ac:dyDescent="0.2">
      <c r="A72" s="94" t="s">
        <v>381</v>
      </c>
      <c r="B72" s="63" t="s">
        <v>391</v>
      </c>
      <c r="C72" s="63" t="s">
        <v>379</v>
      </c>
      <c r="D72" s="129" t="s">
        <v>390</v>
      </c>
      <c r="E72" s="65" t="s">
        <v>77</v>
      </c>
      <c r="F72" s="66">
        <v>1</v>
      </c>
      <c r="G72" s="44">
        <v>17.89</v>
      </c>
      <c r="H72" s="44">
        <f t="shared" ref="H72" si="8">F72*G72</f>
        <v>17.89</v>
      </c>
    </row>
    <row r="73" spans="1:10" ht="16.5" customHeight="1" x14ac:dyDescent="0.2">
      <c r="A73" s="94" t="s">
        <v>382</v>
      </c>
      <c r="B73" s="63" t="s">
        <v>391</v>
      </c>
      <c r="C73" s="64" t="s">
        <v>386</v>
      </c>
      <c r="D73" s="129" t="s">
        <v>388</v>
      </c>
      <c r="E73" s="65" t="s">
        <v>73</v>
      </c>
      <c r="F73" s="66">
        <v>1.5</v>
      </c>
      <c r="G73" s="44">
        <v>22.24</v>
      </c>
      <c r="H73" s="44">
        <f>F73*G73</f>
        <v>33.36</v>
      </c>
    </row>
    <row r="74" spans="1:10" s="26" customFormat="1" ht="16.5" customHeight="1" x14ac:dyDescent="0.2">
      <c r="A74" s="94" t="s">
        <v>385</v>
      </c>
      <c r="B74" s="63" t="s">
        <v>391</v>
      </c>
      <c r="C74" s="64" t="s">
        <v>387</v>
      </c>
      <c r="D74" s="129" t="s">
        <v>389</v>
      </c>
      <c r="E74" s="65" t="s">
        <v>73</v>
      </c>
      <c r="F74" s="66">
        <v>1.5</v>
      </c>
      <c r="G74" s="44">
        <v>16.21</v>
      </c>
      <c r="H74" s="44">
        <f>F74*G74</f>
        <v>24.32</v>
      </c>
    </row>
    <row r="75" spans="1:10" ht="16.5" customHeight="1" x14ac:dyDescent="0.2">
      <c r="A75" s="238" t="s">
        <v>64</v>
      </c>
      <c r="B75" s="238"/>
      <c r="C75" s="238"/>
      <c r="D75" s="238"/>
      <c r="E75" s="238"/>
      <c r="F75" s="238"/>
      <c r="G75" s="238"/>
      <c r="H75" s="28">
        <f>SUM(H72:H74)</f>
        <v>75.569999999999993</v>
      </c>
    </row>
    <row r="76" spans="1:10" ht="16.5" customHeight="1" x14ac:dyDescent="0.2">
      <c r="B76" s="2"/>
      <c r="C76" s="2"/>
      <c r="D76" s="2"/>
      <c r="E76" s="2"/>
      <c r="F76" s="9"/>
      <c r="G76" s="9"/>
      <c r="H76" s="9"/>
    </row>
    <row r="77" spans="1:10" ht="16.5" customHeight="1" x14ac:dyDescent="0.2">
      <c r="B77" s="2"/>
      <c r="C77" s="2"/>
      <c r="D77" s="2"/>
      <c r="E77" s="2"/>
      <c r="F77" s="9"/>
      <c r="G77" s="9"/>
      <c r="H77" s="9"/>
    </row>
    <row r="78" spans="1:10" ht="16.5" customHeight="1" x14ac:dyDescent="0.2">
      <c r="B78" s="2"/>
      <c r="C78" s="2"/>
      <c r="D78" s="2"/>
      <c r="E78" s="2"/>
      <c r="F78" s="9"/>
      <c r="G78" s="9"/>
      <c r="H78" s="9"/>
    </row>
    <row r="79" spans="1:10" ht="16.5" customHeight="1" x14ac:dyDescent="0.2">
      <c r="B79" s="2"/>
      <c r="C79" s="2"/>
      <c r="D79" s="2"/>
      <c r="E79" s="2"/>
      <c r="F79" s="9"/>
      <c r="G79" s="9"/>
      <c r="H79" s="9"/>
    </row>
    <row r="80" spans="1:10" ht="16.5" customHeight="1" x14ac:dyDescent="0.2">
      <c r="B80" s="2"/>
      <c r="C80" s="2"/>
      <c r="D80" s="2"/>
      <c r="E80" s="2"/>
      <c r="F80" s="9"/>
      <c r="G80" s="9"/>
      <c r="H80" s="9"/>
    </row>
    <row r="81" spans="2:8" ht="16.5" customHeight="1" x14ac:dyDescent="0.2">
      <c r="B81" s="2"/>
      <c r="C81" s="2"/>
      <c r="D81" s="2"/>
      <c r="E81" s="2"/>
      <c r="F81" s="9"/>
      <c r="G81" s="9"/>
      <c r="H81" s="9"/>
    </row>
    <row r="82" spans="2:8" ht="16.5" customHeight="1" x14ac:dyDescent="0.2">
      <c r="B82" s="2"/>
      <c r="C82" s="2"/>
      <c r="D82" s="2"/>
      <c r="E82" s="2"/>
      <c r="F82" s="9"/>
      <c r="G82" s="9"/>
      <c r="H82" s="9"/>
    </row>
    <row r="83" spans="2:8" ht="16.5" customHeight="1" x14ac:dyDescent="0.2">
      <c r="B83" s="2"/>
      <c r="C83" s="2"/>
      <c r="D83" s="2"/>
      <c r="E83" s="2"/>
      <c r="F83" s="9"/>
      <c r="G83" s="9"/>
      <c r="H83" s="9"/>
    </row>
    <row r="84" spans="2:8" ht="16.5" customHeight="1" x14ac:dyDescent="0.2">
      <c r="B84" s="2"/>
      <c r="C84" s="2"/>
      <c r="D84" s="2"/>
      <c r="E84" s="2"/>
      <c r="F84" s="9"/>
      <c r="G84" s="9"/>
      <c r="H84" s="9"/>
    </row>
    <row r="85" spans="2:8" ht="16.5" customHeight="1" x14ac:dyDescent="0.2">
      <c r="B85" s="2"/>
      <c r="C85" s="2"/>
      <c r="D85" s="2"/>
      <c r="E85" s="2"/>
      <c r="F85" s="9"/>
      <c r="G85" s="9"/>
      <c r="H85" s="9"/>
    </row>
    <row r="86" spans="2:8" ht="16.5" customHeight="1" x14ac:dyDescent="0.2">
      <c r="B86" s="2"/>
      <c r="C86" s="2"/>
      <c r="D86" s="2"/>
      <c r="E86" s="2"/>
      <c r="F86" s="9"/>
      <c r="G86" s="9"/>
      <c r="H86" s="9"/>
    </row>
    <row r="87" spans="2:8" ht="16.5" customHeight="1" x14ac:dyDescent="0.2">
      <c r="B87" s="2"/>
      <c r="C87" s="2"/>
      <c r="D87" s="2"/>
      <c r="E87" s="2"/>
      <c r="F87" s="9"/>
      <c r="G87" s="9"/>
      <c r="H87" s="9"/>
    </row>
    <row r="88" spans="2:8" ht="16.5" customHeight="1" x14ac:dyDescent="0.2">
      <c r="B88" s="2"/>
      <c r="C88" s="2"/>
      <c r="D88" s="2"/>
      <c r="E88" s="2"/>
      <c r="F88" s="9"/>
      <c r="G88" s="9"/>
      <c r="H88" s="9"/>
    </row>
    <row r="89" spans="2:8" ht="16.5" customHeight="1" x14ac:dyDescent="0.2">
      <c r="B89" s="2"/>
      <c r="C89" s="2"/>
      <c r="D89" s="2"/>
      <c r="E89" s="2"/>
      <c r="F89" s="9"/>
      <c r="G89" s="9"/>
      <c r="H89" s="9"/>
    </row>
    <row r="90" spans="2:8" ht="16.5" customHeight="1" x14ac:dyDescent="0.2">
      <c r="B90" s="2"/>
      <c r="C90" s="2"/>
      <c r="D90" s="2"/>
      <c r="E90" s="2"/>
      <c r="F90" s="9"/>
      <c r="G90" s="9"/>
      <c r="H90" s="9"/>
    </row>
    <row r="91" spans="2:8" ht="16.5" customHeight="1" x14ac:dyDescent="0.2">
      <c r="B91" s="2"/>
      <c r="C91" s="2"/>
      <c r="D91" s="2"/>
      <c r="E91" s="2"/>
      <c r="F91" s="9"/>
      <c r="G91" s="9"/>
      <c r="H91" s="9"/>
    </row>
    <row r="92" spans="2:8" ht="16.5" customHeight="1" x14ac:dyDescent="0.2">
      <c r="B92" s="2"/>
      <c r="C92" s="2"/>
      <c r="D92" s="2"/>
      <c r="E92" s="2"/>
      <c r="F92" s="9"/>
      <c r="G92" s="9"/>
      <c r="H92" s="9"/>
    </row>
    <row r="93" spans="2:8" ht="16.5" customHeight="1" x14ac:dyDescent="0.2">
      <c r="B93" s="2"/>
      <c r="C93" s="2"/>
      <c r="D93" s="2"/>
      <c r="E93" s="2"/>
      <c r="F93" s="9"/>
      <c r="G93" s="9"/>
      <c r="H93" s="9"/>
    </row>
    <row r="94" spans="2:8" ht="16.5" customHeight="1" x14ac:dyDescent="0.2">
      <c r="B94" s="2"/>
      <c r="C94" s="2"/>
      <c r="D94" s="2"/>
      <c r="E94" s="2"/>
      <c r="F94" s="9"/>
      <c r="G94" s="9"/>
      <c r="H94" s="9"/>
    </row>
    <row r="95" spans="2:8" ht="16.5" customHeight="1" x14ac:dyDescent="0.2">
      <c r="B95" s="2"/>
      <c r="C95" s="2"/>
      <c r="D95" s="2"/>
      <c r="E95" s="2"/>
      <c r="F95" s="9"/>
      <c r="G95" s="9"/>
      <c r="H95" s="9"/>
    </row>
    <row r="96" spans="2:8" ht="16.5" customHeight="1" x14ac:dyDescent="0.2">
      <c r="B96" s="2"/>
      <c r="C96" s="2"/>
      <c r="D96" s="2"/>
      <c r="E96" s="2"/>
      <c r="F96" s="9"/>
      <c r="G96" s="9"/>
      <c r="H96" s="9"/>
    </row>
    <row r="97" spans="2:8" ht="16.5" customHeight="1" x14ac:dyDescent="0.2">
      <c r="B97" s="2"/>
      <c r="C97" s="2"/>
      <c r="D97" s="2"/>
      <c r="E97" s="2"/>
      <c r="F97" s="9"/>
      <c r="G97" s="9"/>
      <c r="H97" s="9"/>
    </row>
    <row r="98" spans="2:8" ht="16.5" customHeight="1" x14ac:dyDescent="0.2">
      <c r="B98" s="2"/>
      <c r="C98" s="2"/>
      <c r="D98" s="2"/>
      <c r="E98" s="2"/>
      <c r="F98" s="9"/>
      <c r="G98" s="9"/>
      <c r="H98" s="9"/>
    </row>
    <row r="99" spans="2:8" ht="16.5" customHeight="1" x14ac:dyDescent="0.2">
      <c r="B99" s="2"/>
      <c r="C99" s="2"/>
      <c r="D99" s="2"/>
      <c r="E99" s="2"/>
      <c r="F99" s="9"/>
      <c r="G99" s="9"/>
      <c r="H99" s="9"/>
    </row>
    <row r="100" spans="2:8" ht="16.5" customHeight="1" x14ac:dyDescent="0.2">
      <c r="B100" s="2"/>
      <c r="C100" s="2"/>
      <c r="D100" s="2"/>
      <c r="E100" s="2"/>
      <c r="F100" s="9"/>
      <c r="G100" s="9"/>
      <c r="H100" s="9"/>
    </row>
    <row r="101" spans="2:8" ht="16.5" customHeight="1" x14ac:dyDescent="0.2">
      <c r="B101" s="2"/>
      <c r="C101" s="2"/>
      <c r="D101" s="2"/>
      <c r="E101" s="2"/>
      <c r="F101" s="9"/>
      <c r="G101" s="9"/>
      <c r="H101" s="9"/>
    </row>
    <row r="102" spans="2:8" ht="16.5" customHeight="1" x14ac:dyDescent="0.2">
      <c r="B102" s="2"/>
      <c r="C102" s="2"/>
      <c r="D102" s="2"/>
      <c r="E102" s="2"/>
      <c r="F102" s="9"/>
      <c r="G102" s="9"/>
      <c r="H102" s="9"/>
    </row>
    <row r="103" spans="2:8" ht="16.5" customHeight="1" x14ac:dyDescent="0.2">
      <c r="B103" s="2"/>
      <c r="C103" s="2"/>
      <c r="D103" s="2"/>
      <c r="E103" s="2"/>
      <c r="F103" s="9"/>
      <c r="G103" s="9"/>
      <c r="H103" s="9"/>
    </row>
    <row r="104" spans="2:8" ht="16.5" customHeight="1" x14ac:dyDescent="0.2">
      <c r="B104" s="2"/>
      <c r="C104" s="2"/>
      <c r="D104" s="2"/>
      <c r="E104" s="2"/>
      <c r="F104" s="9"/>
      <c r="G104" s="9"/>
      <c r="H104" s="9"/>
    </row>
    <row r="105" spans="2:8" ht="16.5" customHeight="1" x14ac:dyDescent="0.2">
      <c r="B105" s="2"/>
      <c r="C105" s="2"/>
      <c r="D105" s="2"/>
      <c r="E105" s="2"/>
      <c r="F105" s="9"/>
      <c r="G105" s="9"/>
      <c r="H105" s="9"/>
    </row>
    <row r="106" spans="2:8" ht="16.5" customHeight="1" x14ac:dyDescent="0.2">
      <c r="B106" s="2"/>
      <c r="C106" s="2"/>
      <c r="D106" s="2"/>
      <c r="E106" s="2"/>
      <c r="F106" s="9"/>
      <c r="G106" s="9"/>
      <c r="H106" s="9"/>
    </row>
    <row r="107" spans="2:8" ht="16.5" customHeight="1" x14ac:dyDescent="0.2">
      <c r="B107" s="2"/>
      <c r="C107" s="2"/>
      <c r="D107" s="2"/>
      <c r="E107" s="2"/>
      <c r="F107" s="9"/>
      <c r="G107" s="9"/>
      <c r="H107" s="9"/>
    </row>
    <row r="108" spans="2:8" ht="16.5" customHeight="1" x14ac:dyDescent="0.2">
      <c r="B108" s="2"/>
      <c r="C108" s="2"/>
      <c r="D108" s="2"/>
      <c r="E108" s="2"/>
      <c r="F108" s="9"/>
      <c r="G108" s="9"/>
      <c r="H108" s="9"/>
    </row>
    <row r="109" spans="2:8" ht="16.5" customHeight="1" x14ac:dyDescent="0.2">
      <c r="B109" s="2"/>
      <c r="C109" s="2"/>
      <c r="D109" s="2"/>
      <c r="E109" s="2"/>
      <c r="F109" s="9"/>
      <c r="G109" s="9"/>
      <c r="H109" s="9"/>
    </row>
    <row r="110" spans="2:8" ht="16.5" customHeight="1" x14ac:dyDescent="0.2">
      <c r="B110" s="2"/>
      <c r="C110" s="2"/>
      <c r="D110" s="2"/>
      <c r="E110" s="2"/>
      <c r="F110" s="9"/>
      <c r="G110" s="9"/>
      <c r="H110" s="9"/>
    </row>
    <row r="111" spans="2:8" ht="16.5" customHeight="1" x14ac:dyDescent="0.2">
      <c r="B111" s="2"/>
      <c r="C111" s="2"/>
      <c r="D111" s="2"/>
      <c r="E111" s="2"/>
      <c r="F111" s="9"/>
      <c r="G111" s="9"/>
      <c r="H111" s="9"/>
    </row>
    <row r="112" spans="2:8" ht="16.5" customHeight="1" x14ac:dyDescent="0.2">
      <c r="B112" s="2"/>
      <c r="C112" s="2"/>
      <c r="D112" s="2"/>
      <c r="E112" s="2"/>
      <c r="F112" s="9"/>
      <c r="G112" s="9"/>
      <c r="H112" s="9"/>
    </row>
    <row r="113" spans="2:8" ht="16.5" customHeight="1" x14ac:dyDescent="0.2">
      <c r="B113" s="2"/>
      <c r="C113" s="2"/>
      <c r="D113" s="2"/>
      <c r="E113" s="2"/>
      <c r="F113" s="9"/>
      <c r="G113" s="9"/>
      <c r="H113" s="9"/>
    </row>
    <row r="114" spans="2:8" ht="16.5" customHeight="1" x14ac:dyDescent="0.2">
      <c r="B114" s="2"/>
      <c r="C114" s="2"/>
      <c r="D114" s="2"/>
      <c r="E114" s="2"/>
      <c r="F114" s="9"/>
      <c r="G114" s="9"/>
      <c r="H114" s="9"/>
    </row>
    <row r="115" spans="2:8" ht="16.5" customHeight="1" x14ac:dyDescent="0.2">
      <c r="B115" s="2"/>
      <c r="C115" s="2"/>
      <c r="D115" s="2"/>
      <c r="E115" s="2"/>
      <c r="F115" s="9"/>
      <c r="G115" s="9"/>
      <c r="H115" s="9"/>
    </row>
    <row r="116" spans="2:8" ht="16.5" customHeight="1" x14ac:dyDescent="0.2">
      <c r="B116" s="2"/>
      <c r="C116" s="2"/>
      <c r="D116" s="2"/>
      <c r="E116" s="2"/>
      <c r="F116" s="9"/>
      <c r="G116" s="9"/>
      <c r="H116" s="9"/>
    </row>
    <row r="117" spans="2:8" ht="16.5" customHeight="1" x14ac:dyDescent="0.2">
      <c r="B117" s="2"/>
      <c r="C117" s="2"/>
      <c r="D117" s="2"/>
      <c r="E117" s="2"/>
      <c r="F117" s="9"/>
      <c r="G117" s="9"/>
      <c r="H117" s="9"/>
    </row>
    <row r="118" spans="2:8" ht="16.5" customHeight="1" x14ac:dyDescent="0.2">
      <c r="B118" s="2"/>
      <c r="C118" s="2"/>
      <c r="D118" s="2"/>
      <c r="E118" s="2"/>
      <c r="F118" s="9"/>
      <c r="G118" s="9"/>
      <c r="H118" s="9"/>
    </row>
    <row r="119" spans="2:8" ht="16.5" customHeight="1" x14ac:dyDescent="0.2">
      <c r="B119" s="2"/>
      <c r="C119" s="2"/>
      <c r="D119" s="2"/>
      <c r="E119" s="2"/>
      <c r="F119" s="9"/>
      <c r="G119" s="9"/>
      <c r="H119" s="9"/>
    </row>
    <row r="120" spans="2:8" ht="16.5" customHeight="1" x14ac:dyDescent="0.2">
      <c r="B120" s="2"/>
      <c r="C120" s="2"/>
      <c r="D120" s="2"/>
      <c r="E120" s="2"/>
      <c r="F120" s="9"/>
      <c r="G120" s="9"/>
      <c r="H120" s="9"/>
    </row>
    <row r="121" spans="2:8" ht="16.5" customHeight="1" x14ac:dyDescent="0.2">
      <c r="B121" s="2"/>
      <c r="C121" s="2"/>
      <c r="D121" s="2"/>
      <c r="E121" s="2"/>
      <c r="F121" s="9"/>
      <c r="G121" s="9"/>
      <c r="H121" s="9"/>
    </row>
    <row r="122" spans="2:8" ht="16.5" customHeight="1" x14ac:dyDescent="0.2">
      <c r="B122" s="2"/>
      <c r="C122" s="2"/>
      <c r="D122" s="2"/>
      <c r="E122" s="2"/>
      <c r="F122" s="9"/>
      <c r="G122" s="9"/>
      <c r="H122" s="9"/>
    </row>
    <row r="123" spans="2:8" ht="16.5" customHeight="1" x14ac:dyDescent="0.2">
      <c r="B123" s="2"/>
      <c r="C123" s="2"/>
      <c r="D123" s="2"/>
      <c r="E123" s="2"/>
      <c r="F123" s="9"/>
      <c r="G123" s="9"/>
      <c r="H123" s="9"/>
    </row>
    <row r="124" spans="2:8" ht="16.5" customHeight="1" x14ac:dyDescent="0.2">
      <c r="B124" s="2"/>
      <c r="C124" s="2"/>
      <c r="D124" s="2"/>
      <c r="E124" s="2"/>
      <c r="F124" s="9"/>
      <c r="G124" s="9"/>
      <c r="H124" s="9"/>
    </row>
    <row r="125" spans="2:8" ht="16.5" customHeight="1" x14ac:dyDescent="0.2">
      <c r="B125" s="2"/>
      <c r="C125" s="2"/>
      <c r="D125" s="2"/>
      <c r="E125" s="2"/>
      <c r="F125" s="9"/>
      <c r="G125" s="9"/>
      <c r="H125" s="9"/>
    </row>
    <row r="126" spans="2:8" ht="16.5" customHeight="1" x14ac:dyDescent="0.2">
      <c r="B126" s="2"/>
      <c r="C126" s="2"/>
      <c r="D126" s="2"/>
      <c r="E126" s="2"/>
      <c r="F126" s="9"/>
      <c r="G126" s="9"/>
      <c r="H126" s="9"/>
    </row>
    <row r="127" spans="2:8" ht="16.5" customHeight="1" x14ac:dyDescent="0.2">
      <c r="B127" s="2"/>
      <c r="C127" s="2"/>
      <c r="D127" s="2"/>
      <c r="E127" s="2"/>
      <c r="F127" s="9"/>
      <c r="G127" s="9"/>
      <c r="H127" s="9"/>
    </row>
    <row r="128" spans="2:8" ht="16.5" customHeight="1" x14ac:dyDescent="0.2">
      <c r="B128" s="2"/>
      <c r="C128" s="2"/>
      <c r="D128" s="2"/>
      <c r="E128" s="2"/>
      <c r="F128" s="9"/>
      <c r="G128" s="9"/>
      <c r="H128" s="9"/>
    </row>
    <row r="129" spans="2:8" ht="16.5" customHeight="1" x14ac:dyDescent="0.2">
      <c r="B129" s="2"/>
      <c r="C129" s="2"/>
      <c r="D129" s="2"/>
      <c r="E129" s="2"/>
      <c r="F129" s="9"/>
      <c r="G129" s="9"/>
      <c r="H129" s="9"/>
    </row>
    <row r="130" spans="2:8" ht="16.5" customHeight="1" x14ac:dyDescent="0.2">
      <c r="B130" s="2"/>
      <c r="C130" s="2"/>
      <c r="D130" s="2"/>
      <c r="E130" s="2"/>
      <c r="F130" s="9"/>
      <c r="G130" s="9"/>
      <c r="H130" s="9"/>
    </row>
    <row r="131" spans="2:8" ht="16.5" customHeight="1" x14ac:dyDescent="0.2">
      <c r="B131" s="2"/>
      <c r="C131" s="2"/>
      <c r="D131" s="2"/>
      <c r="E131" s="2"/>
      <c r="F131" s="9"/>
      <c r="G131" s="9"/>
      <c r="H131" s="9"/>
    </row>
    <row r="132" spans="2:8" ht="16.5" customHeight="1" x14ac:dyDescent="0.2">
      <c r="B132" s="2"/>
      <c r="C132" s="2"/>
      <c r="D132" s="2"/>
      <c r="E132" s="2"/>
      <c r="F132" s="9"/>
      <c r="G132" s="9"/>
      <c r="H132" s="9"/>
    </row>
    <row r="133" spans="2:8" ht="16.5" customHeight="1" x14ac:dyDescent="0.2">
      <c r="B133" s="2"/>
      <c r="C133" s="2"/>
      <c r="D133" s="2"/>
      <c r="E133" s="2"/>
      <c r="F133" s="9"/>
      <c r="G133" s="9"/>
      <c r="H133" s="9"/>
    </row>
    <row r="134" spans="2:8" ht="16.5" customHeight="1" x14ac:dyDescent="0.2">
      <c r="B134" s="2"/>
      <c r="C134" s="2"/>
      <c r="D134" s="2"/>
      <c r="E134" s="2"/>
      <c r="F134" s="9"/>
      <c r="G134" s="9"/>
      <c r="H134" s="9"/>
    </row>
    <row r="135" spans="2:8" ht="16.5" customHeight="1" x14ac:dyDescent="0.2">
      <c r="B135" s="2"/>
      <c r="C135" s="2"/>
      <c r="D135" s="2"/>
      <c r="E135" s="2"/>
      <c r="F135" s="9"/>
      <c r="G135" s="9"/>
      <c r="H135" s="9"/>
    </row>
    <row r="136" spans="2:8" ht="16.5" customHeight="1" x14ac:dyDescent="0.2">
      <c r="B136" s="2"/>
      <c r="C136" s="2"/>
      <c r="D136" s="2"/>
      <c r="E136" s="2"/>
      <c r="F136" s="9"/>
      <c r="G136" s="9"/>
      <c r="H136" s="9"/>
    </row>
    <row r="137" spans="2:8" ht="16.5" customHeight="1" x14ac:dyDescent="0.2">
      <c r="B137" s="2"/>
      <c r="C137" s="2"/>
      <c r="D137" s="2"/>
      <c r="E137" s="2"/>
      <c r="F137" s="9"/>
      <c r="G137" s="9"/>
      <c r="H137" s="9"/>
    </row>
    <row r="138" spans="2:8" ht="16.5" customHeight="1" x14ac:dyDescent="0.2">
      <c r="B138" s="2"/>
      <c r="C138" s="2"/>
      <c r="D138" s="2"/>
      <c r="E138" s="2"/>
      <c r="F138" s="9"/>
      <c r="G138" s="9"/>
      <c r="H138" s="9"/>
    </row>
    <row r="139" spans="2:8" ht="16.5" customHeight="1" x14ac:dyDescent="0.2">
      <c r="B139" s="2"/>
      <c r="C139" s="2"/>
      <c r="D139" s="2"/>
      <c r="E139" s="2"/>
      <c r="F139" s="9"/>
      <c r="G139" s="9"/>
      <c r="H139" s="9"/>
    </row>
    <row r="140" spans="2:8" ht="16.5" customHeight="1" x14ac:dyDescent="0.2">
      <c r="B140" s="2"/>
      <c r="C140" s="2"/>
      <c r="D140" s="2"/>
      <c r="E140" s="2"/>
      <c r="F140" s="9"/>
      <c r="G140" s="9"/>
      <c r="H140" s="9"/>
    </row>
    <row r="141" spans="2:8" ht="16.5" customHeight="1" x14ac:dyDescent="0.2">
      <c r="B141" s="2"/>
      <c r="C141" s="2"/>
      <c r="D141" s="2"/>
      <c r="E141" s="2"/>
      <c r="F141" s="9"/>
      <c r="G141" s="9"/>
      <c r="H141" s="9"/>
    </row>
    <row r="142" spans="2:8" ht="16.5" customHeight="1" x14ac:dyDescent="0.2">
      <c r="B142" s="2"/>
      <c r="C142" s="2"/>
      <c r="D142" s="2"/>
      <c r="E142" s="2"/>
      <c r="F142" s="9"/>
      <c r="G142" s="9"/>
      <c r="H142" s="9"/>
    </row>
    <row r="143" spans="2:8" ht="16.5" customHeight="1" x14ac:dyDescent="0.2">
      <c r="B143" s="2"/>
      <c r="C143" s="2"/>
      <c r="D143" s="2"/>
      <c r="E143" s="2"/>
      <c r="F143" s="9"/>
      <c r="G143" s="9"/>
      <c r="H143" s="9"/>
    </row>
    <row r="144" spans="2:8" ht="16.5" customHeight="1" x14ac:dyDescent="0.2">
      <c r="B144" s="2"/>
      <c r="C144" s="2"/>
      <c r="D144" s="2"/>
      <c r="E144" s="2"/>
      <c r="F144" s="9"/>
      <c r="G144" s="9"/>
      <c r="H144" s="9"/>
    </row>
    <row r="145" spans="2:8" ht="16.5" customHeight="1" x14ac:dyDescent="0.2">
      <c r="B145" s="2"/>
      <c r="C145" s="2"/>
      <c r="D145" s="2"/>
      <c r="E145" s="2"/>
      <c r="F145" s="9"/>
      <c r="G145" s="9"/>
      <c r="H145" s="9"/>
    </row>
    <row r="146" spans="2:8" ht="16.5" customHeight="1" x14ac:dyDescent="0.2">
      <c r="B146" s="2"/>
      <c r="C146" s="2"/>
      <c r="D146" s="2"/>
      <c r="E146" s="2"/>
      <c r="F146" s="9"/>
      <c r="G146" s="9"/>
      <c r="H146" s="9"/>
    </row>
    <row r="147" spans="2:8" ht="16.5" customHeight="1" x14ac:dyDescent="0.2">
      <c r="B147" s="2"/>
      <c r="C147" s="2"/>
      <c r="D147" s="2"/>
      <c r="E147" s="2"/>
      <c r="F147" s="9"/>
      <c r="G147" s="9"/>
      <c r="H147" s="9"/>
    </row>
    <row r="148" spans="2:8" ht="16.5" customHeight="1" x14ac:dyDescent="0.2">
      <c r="B148" s="2"/>
      <c r="C148" s="2"/>
      <c r="D148" s="2"/>
      <c r="E148" s="2"/>
      <c r="F148" s="9"/>
      <c r="G148" s="9"/>
      <c r="H148" s="9"/>
    </row>
    <row r="149" spans="2:8" ht="16.5" customHeight="1" x14ac:dyDescent="0.2">
      <c r="B149" s="2"/>
      <c r="C149" s="2"/>
      <c r="D149" s="2"/>
      <c r="E149" s="2"/>
      <c r="F149" s="9"/>
      <c r="G149" s="9"/>
      <c r="H149" s="9"/>
    </row>
    <row r="150" spans="2:8" ht="16.5" customHeight="1" x14ac:dyDescent="0.2">
      <c r="B150" s="2"/>
      <c r="C150" s="2"/>
      <c r="D150" s="2"/>
      <c r="E150" s="2"/>
      <c r="F150" s="9"/>
      <c r="G150" s="9"/>
      <c r="H150" s="9"/>
    </row>
    <row r="151" spans="2:8" ht="16.5" customHeight="1" x14ac:dyDescent="0.2">
      <c r="B151" s="2"/>
      <c r="C151" s="2"/>
      <c r="D151" s="2"/>
      <c r="E151" s="2"/>
      <c r="F151" s="9"/>
      <c r="G151" s="9"/>
      <c r="H151" s="9"/>
    </row>
    <row r="152" spans="2:8" ht="16.5" customHeight="1" x14ac:dyDescent="0.2">
      <c r="B152" s="2"/>
      <c r="C152" s="2"/>
      <c r="D152" s="2"/>
      <c r="E152" s="2"/>
      <c r="F152" s="9"/>
      <c r="G152" s="9"/>
      <c r="H152" s="9"/>
    </row>
    <row r="153" spans="2:8" ht="16.5" customHeight="1" x14ac:dyDescent="0.2">
      <c r="B153" s="2"/>
      <c r="C153" s="2"/>
      <c r="D153" s="2"/>
      <c r="E153" s="2"/>
      <c r="F153" s="9"/>
      <c r="G153" s="9"/>
      <c r="H153" s="9"/>
    </row>
    <row r="154" spans="2:8" ht="16.5" customHeight="1" x14ac:dyDescent="0.2">
      <c r="B154" s="2"/>
      <c r="C154" s="2"/>
      <c r="D154" s="2"/>
      <c r="E154" s="2"/>
      <c r="F154" s="9"/>
      <c r="G154" s="9"/>
      <c r="H154" s="9"/>
    </row>
    <row r="155" spans="2:8" ht="16.5" customHeight="1" x14ac:dyDescent="0.2">
      <c r="B155" s="2"/>
      <c r="C155" s="2"/>
      <c r="D155" s="2"/>
      <c r="E155" s="2"/>
      <c r="F155" s="9"/>
      <c r="G155" s="9"/>
      <c r="H155" s="9"/>
    </row>
    <row r="156" spans="2:8" ht="16.5" customHeight="1" x14ac:dyDescent="0.2">
      <c r="B156" s="2"/>
      <c r="C156" s="2"/>
      <c r="D156" s="2"/>
      <c r="E156" s="2"/>
      <c r="F156" s="9"/>
      <c r="G156" s="9"/>
      <c r="H156" s="9"/>
    </row>
    <row r="157" spans="2:8" ht="16.5" customHeight="1" x14ac:dyDescent="0.2">
      <c r="B157" s="2"/>
      <c r="C157" s="2"/>
      <c r="D157" s="2"/>
      <c r="E157" s="2"/>
      <c r="F157" s="9"/>
      <c r="G157" s="9"/>
      <c r="H157" s="9"/>
    </row>
    <row r="158" spans="2:8" ht="16.5" customHeight="1" x14ac:dyDescent="0.2">
      <c r="B158" s="2"/>
      <c r="C158" s="2"/>
      <c r="D158" s="2"/>
      <c r="E158" s="2"/>
      <c r="F158" s="9"/>
      <c r="G158" s="9"/>
      <c r="H158" s="9"/>
    </row>
    <row r="159" spans="2:8" ht="16.5" customHeight="1" x14ac:dyDescent="0.2">
      <c r="B159" s="2"/>
      <c r="C159" s="2"/>
      <c r="D159" s="2"/>
      <c r="E159" s="2"/>
      <c r="F159" s="9"/>
      <c r="G159" s="9"/>
      <c r="H159" s="9"/>
    </row>
    <row r="160" spans="2:8" ht="16.5" customHeight="1" x14ac:dyDescent="0.2">
      <c r="B160" s="2"/>
      <c r="C160" s="2"/>
      <c r="D160" s="2"/>
      <c r="E160" s="2"/>
      <c r="F160" s="9"/>
      <c r="G160" s="9"/>
      <c r="H160" s="9"/>
    </row>
    <row r="161" spans="2:8" ht="16.5" customHeight="1" x14ac:dyDescent="0.2">
      <c r="B161" s="2"/>
      <c r="C161" s="2"/>
      <c r="D161" s="2"/>
      <c r="E161" s="2"/>
      <c r="F161" s="9"/>
      <c r="G161" s="9"/>
      <c r="H161" s="9"/>
    </row>
    <row r="162" spans="2:8" ht="16.5" customHeight="1" x14ac:dyDescent="0.2">
      <c r="B162" s="2"/>
      <c r="C162" s="2"/>
      <c r="D162" s="2"/>
      <c r="E162" s="2"/>
      <c r="F162" s="9"/>
      <c r="G162" s="9"/>
      <c r="H162" s="9"/>
    </row>
    <row r="163" spans="2:8" ht="16.5" customHeight="1" x14ac:dyDescent="0.2">
      <c r="B163" s="2"/>
      <c r="C163" s="2"/>
      <c r="D163" s="2"/>
      <c r="E163" s="2"/>
      <c r="F163" s="9"/>
      <c r="G163" s="9"/>
      <c r="H163" s="9"/>
    </row>
    <row r="164" spans="2:8" ht="16.5" customHeight="1" x14ac:dyDescent="0.2">
      <c r="B164" s="2"/>
      <c r="C164" s="2"/>
      <c r="D164" s="2"/>
      <c r="E164" s="2"/>
      <c r="F164" s="9"/>
      <c r="G164" s="9"/>
      <c r="H164" s="9"/>
    </row>
    <row r="165" spans="2:8" ht="16.5" customHeight="1" x14ac:dyDescent="0.2">
      <c r="B165" s="2"/>
      <c r="C165" s="2"/>
      <c r="D165" s="2"/>
      <c r="E165" s="2"/>
      <c r="F165" s="9"/>
      <c r="G165" s="9"/>
      <c r="H165" s="9"/>
    </row>
    <row r="166" spans="2:8" ht="16.5" customHeight="1" x14ac:dyDescent="0.2">
      <c r="B166" s="2"/>
      <c r="C166" s="2"/>
      <c r="D166" s="2"/>
      <c r="E166" s="2"/>
      <c r="F166" s="9"/>
      <c r="G166" s="9"/>
      <c r="H166" s="9"/>
    </row>
    <row r="167" spans="2:8" ht="16.5" customHeight="1" x14ac:dyDescent="0.2">
      <c r="B167" s="2"/>
      <c r="C167" s="2"/>
      <c r="D167" s="2"/>
      <c r="E167" s="2"/>
      <c r="F167" s="9"/>
      <c r="G167" s="9"/>
      <c r="H167" s="9"/>
    </row>
    <row r="168" spans="2:8" ht="16.5" customHeight="1" x14ac:dyDescent="0.2">
      <c r="B168" s="2"/>
      <c r="C168" s="2"/>
      <c r="D168" s="2"/>
      <c r="E168" s="2"/>
      <c r="F168" s="9"/>
      <c r="G168" s="9"/>
      <c r="H168" s="9"/>
    </row>
    <row r="169" spans="2:8" ht="16.5" customHeight="1" x14ac:dyDescent="0.2">
      <c r="B169" s="2"/>
      <c r="C169" s="2"/>
      <c r="D169" s="2"/>
      <c r="E169" s="2"/>
      <c r="F169" s="9"/>
      <c r="G169" s="9"/>
      <c r="H169" s="9"/>
    </row>
    <row r="170" spans="2:8" ht="16.5" customHeight="1" x14ac:dyDescent="0.2">
      <c r="B170" s="2"/>
      <c r="C170" s="2"/>
      <c r="D170" s="2"/>
      <c r="E170" s="2"/>
      <c r="F170" s="9"/>
      <c r="G170" s="9"/>
      <c r="H170" s="9"/>
    </row>
    <row r="171" spans="2:8" ht="16.5" customHeight="1" x14ac:dyDescent="0.2">
      <c r="B171" s="2"/>
      <c r="C171" s="2"/>
      <c r="D171" s="2"/>
      <c r="E171" s="2"/>
      <c r="F171" s="9"/>
      <c r="G171" s="9"/>
      <c r="H171" s="9"/>
    </row>
    <row r="172" spans="2:8" ht="16.5" customHeight="1" x14ac:dyDescent="0.2">
      <c r="B172" s="2"/>
      <c r="C172" s="2"/>
      <c r="D172" s="2"/>
      <c r="E172" s="2"/>
      <c r="F172" s="9"/>
      <c r="G172" s="9"/>
      <c r="H172" s="9"/>
    </row>
    <row r="173" spans="2:8" ht="16.5" customHeight="1" x14ac:dyDescent="0.2">
      <c r="B173" s="2"/>
      <c r="C173" s="2"/>
      <c r="D173" s="2"/>
      <c r="E173" s="2"/>
      <c r="F173" s="9"/>
      <c r="G173" s="9"/>
      <c r="H173" s="9"/>
    </row>
    <row r="174" spans="2:8" ht="16.5" customHeight="1" x14ac:dyDescent="0.2">
      <c r="B174" s="2"/>
      <c r="C174" s="2"/>
      <c r="D174" s="2"/>
      <c r="E174" s="2"/>
      <c r="F174" s="9"/>
      <c r="G174" s="9"/>
      <c r="H174" s="9"/>
    </row>
    <row r="175" spans="2:8" ht="16.5" customHeight="1" x14ac:dyDescent="0.2">
      <c r="B175" s="2"/>
      <c r="C175" s="2"/>
      <c r="D175" s="2"/>
      <c r="E175" s="2"/>
      <c r="F175" s="9"/>
      <c r="G175" s="9"/>
      <c r="H175" s="9"/>
    </row>
    <row r="176" spans="2:8" ht="16.5" customHeight="1" x14ac:dyDescent="0.2">
      <c r="B176" s="2"/>
      <c r="C176" s="2"/>
      <c r="D176" s="2"/>
      <c r="E176" s="2"/>
      <c r="F176" s="9"/>
      <c r="G176" s="9"/>
      <c r="H176" s="9"/>
    </row>
    <row r="177" spans="2:8" ht="16.5" customHeight="1" x14ac:dyDescent="0.2">
      <c r="B177" s="2"/>
      <c r="C177" s="2"/>
      <c r="D177" s="2"/>
      <c r="E177" s="2"/>
      <c r="F177" s="9"/>
      <c r="G177" s="9"/>
      <c r="H177" s="9"/>
    </row>
    <row r="178" spans="2:8" ht="16.5" customHeight="1" x14ac:dyDescent="0.2">
      <c r="B178" s="2"/>
      <c r="C178" s="2"/>
      <c r="D178" s="2"/>
      <c r="E178" s="2"/>
      <c r="F178" s="9"/>
      <c r="G178" s="9"/>
      <c r="H178" s="9"/>
    </row>
    <row r="179" spans="2:8" ht="16.5" customHeight="1" x14ac:dyDescent="0.2">
      <c r="B179" s="2"/>
      <c r="C179" s="2"/>
      <c r="D179" s="2"/>
      <c r="E179" s="2"/>
      <c r="F179" s="9"/>
      <c r="G179" s="9"/>
      <c r="H179" s="9"/>
    </row>
    <row r="180" spans="2:8" ht="16.5" customHeight="1" x14ac:dyDescent="0.2">
      <c r="B180" s="2"/>
      <c r="C180" s="2"/>
      <c r="D180" s="2"/>
      <c r="E180" s="2"/>
      <c r="F180" s="9"/>
      <c r="G180" s="9"/>
      <c r="H180" s="9"/>
    </row>
    <row r="181" spans="2:8" ht="16.5" customHeight="1" x14ac:dyDescent="0.2">
      <c r="B181" s="2"/>
      <c r="C181" s="2"/>
      <c r="D181" s="2"/>
      <c r="E181" s="2"/>
      <c r="F181" s="9"/>
      <c r="G181" s="9"/>
      <c r="H181" s="9"/>
    </row>
    <row r="182" spans="2:8" ht="16.5" customHeight="1" x14ac:dyDescent="0.2">
      <c r="B182" s="2"/>
      <c r="C182" s="2"/>
      <c r="D182" s="2"/>
      <c r="E182" s="2"/>
      <c r="F182" s="9"/>
      <c r="G182" s="9"/>
      <c r="H182" s="9"/>
    </row>
    <row r="183" spans="2:8" ht="16.5" customHeight="1" x14ac:dyDescent="0.2">
      <c r="B183" s="2"/>
      <c r="C183" s="2"/>
      <c r="D183" s="2"/>
      <c r="E183" s="2"/>
      <c r="F183" s="9"/>
      <c r="G183" s="9"/>
      <c r="H183" s="9"/>
    </row>
    <row r="184" spans="2:8" ht="16.5" customHeight="1" x14ac:dyDescent="0.2">
      <c r="B184" s="2"/>
      <c r="C184" s="2"/>
      <c r="D184" s="2"/>
      <c r="E184" s="2"/>
      <c r="F184" s="9"/>
      <c r="G184" s="9"/>
      <c r="H184" s="9"/>
    </row>
    <row r="185" spans="2:8" ht="16.5" customHeight="1" x14ac:dyDescent="0.2">
      <c r="B185" s="2"/>
      <c r="C185" s="2"/>
      <c r="D185" s="2"/>
      <c r="E185" s="2"/>
      <c r="F185" s="9"/>
      <c r="G185" s="9"/>
      <c r="H185" s="9"/>
    </row>
    <row r="186" spans="2:8" ht="16.5" customHeight="1" x14ac:dyDescent="0.2">
      <c r="B186" s="2"/>
      <c r="C186" s="2"/>
      <c r="D186" s="2"/>
      <c r="E186" s="2"/>
      <c r="F186" s="9"/>
      <c r="G186" s="9"/>
      <c r="H186" s="9"/>
    </row>
    <row r="187" spans="2:8" ht="16.5" customHeight="1" x14ac:dyDescent="0.2">
      <c r="B187" s="2"/>
      <c r="C187" s="2"/>
      <c r="D187" s="2"/>
      <c r="E187" s="2"/>
      <c r="F187" s="9"/>
      <c r="G187" s="9"/>
      <c r="H187" s="9"/>
    </row>
    <row r="188" spans="2:8" ht="16.5" customHeight="1" x14ac:dyDescent="0.2">
      <c r="B188" s="2"/>
      <c r="C188" s="2"/>
      <c r="D188" s="2"/>
      <c r="E188" s="2"/>
      <c r="F188" s="9"/>
      <c r="G188" s="9"/>
      <c r="H188" s="9"/>
    </row>
    <row r="189" spans="2:8" ht="16.5" customHeight="1" x14ac:dyDescent="0.2">
      <c r="B189" s="2"/>
      <c r="C189" s="2"/>
      <c r="D189" s="2"/>
      <c r="E189" s="2"/>
      <c r="F189" s="9"/>
      <c r="G189" s="9"/>
      <c r="H189" s="9"/>
    </row>
    <row r="190" spans="2:8" ht="16.5" customHeight="1" x14ac:dyDescent="0.2">
      <c r="B190" s="2"/>
      <c r="C190" s="2"/>
      <c r="D190" s="2"/>
      <c r="E190" s="2"/>
      <c r="F190" s="9"/>
      <c r="G190" s="9"/>
      <c r="H190" s="9"/>
    </row>
    <row r="191" spans="2:8" ht="16.5" customHeight="1" x14ac:dyDescent="0.2">
      <c r="B191" s="2"/>
      <c r="C191" s="2"/>
      <c r="D191" s="2"/>
      <c r="E191" s="2"/>
      <c r="F191" s="9"/>
      <c r="G191" s="9"/>
      <c r="H191" s="9"/>
    </row>
    <row r="192" spans="2:8" ht="16.5" customHeight="1" x14ac:dyDescent="0.2">
      <c r="B192" s="2"/>
      <c r="C192" s="2"/>
      <c r="D192" s="2"/>
      <c r="E192" s="2"/>
      <c r="F192" s="9"/>
      <c r="G192" s="9"/>
      <c r="H192" s="9"/>
    </row>
    <row r="193" spans="2:8" ht="16.5" customHeight="1" x14ac:dyDescent="0.2">
      <c r="B193" s="2"/>
      <c r="C193" s="2"/>
      <c r="D193" s="2"/>
      <c r="E193" s="2"/>
      <c r="F193" s="9"/>
      <c r="G193" s="9"/>
      <c r="H193" s="9"/>
    </row>
    <row r="194" spans="2:8" ht="16.5" customHeight="1" x14ac:dyDescent="0.2">
      <c r="B194" s="2"/>
      <c r="C194" s="2"/>
      <c r="D194" s="2"/>
      <c r="E194" s="2"/>
      <c r="F194" s="9"/>
      <c r="G194" s="9"/>
      <c r="H194" s="9"/>
    </row>
    <row r="195" spans="2:8" ht="16.5" customHeight="1" x14ac:dyDescent="0.2">
      <c r="B195" s="2"/>
      <c r="C195" s="2"/>
      <c r="D195" s="2"/>
      <c r="E195" s="2"/>
      <c r="F195" s="9"/>
      <c r="G195" s="9"/>
      <c r="H195" s="9"/>
    </row>
    <row r="196" spans="2:8" ht="16.5" customHeight="1" x14ac:dyDescent="0.2">
      <c r="B196" s="2"/>
      <c r="C196" s="2"/>
      <c r="D196" s="2"/>
      <c r="E196" s="2"/>
      <c r="F196" s="9"/>
      <c r="G196" s="9"/>
      <c r="H196" s="9"/>
    </row>
    <row r="197" spans="2:8" ht="16.5" customHeight="1" x14ac:dyDescent="0.2">
      <c r="B197" s="2"/>
      <c r="C197" s="2"/>
      <c r="D197" s="2"/>
      <c r="E197" s="2"/>
      <c r="F197" s="9"/>
      <c r="G197" s="9"/>
      <c r="H197" s="9"/>
    </row>
    <row r="198" spans="2:8" ht="16.5" customHeight="1" x14ac:dyDescent="0.2">
      <c r="B198" s="2"/>
      <c r="C198" s="2"/>
      <c r="D198" s="2"/>
      <c r="E198" s="2"/>
      <c r="F198" s="9"/>
      <c r="G198" s="9"/>
      <c r="H198" s="9"/>
    </row>
    <row r="199" spans="2:8" ht="16.5" customHeight="1" x14ac:dyDescent="0.2">
      <c r="B199" s="2"/>
      <c r="C199" s="2"/>
      <c r="D199" s="2"/>
      <c r="E199" s="2"/>
      <c r="F199" s="9"/>
      <c r="G199" s="9"/>
      <c r="H199" s="9"/>
    </row>
    <row r="200" spans="2:8" ht="16.5" customHeight="1" x14ac:dyDescent="0.2">
      <c r="B200" s="2"/>
      <c r="C200" s="2"/>
      <c r="D200" s="2"/>
      <c r="E200" s="2"/>
      <c r="F200" s="9"/>
      <c r="G200" s="9"/>
      <c r="H200" s="9"/>
    </row>
    <row r="201" spans="2:8" ht="16.5" customHeight="1" x14ac:dyDescent="0.2">
      <c r="B201" s="2"/>
      <c r="C201" s="2"/>
      <c r="D201" s="2"/>
      <c r="E201" s="2"/>
      <c r="F201" s="9"/>
      <c r="G201" s="9"/>
      <c r="H201" s="9"/>
    </row>
    <row r="202" spans="2:8" ht="16.5" customHeight="1" x14ac:dyDescent="0.2">
      <c r="B202" s="2"/>
      <c r="C202" s="2"/>
      <c r="D202" s="2"/>
      <c r="E202" s="2"/>
      <c r="F202" s="9"/>
      <c r="G202" s="9"/>
      <c r="H202" s="9"/>
    </row>
    <row r="203" spans="2:8" ht="16.5" customHeight="1" x14ac:dyDescent="0.2">
      <c r="B203" s="2"/>
      <c r="C203" s="2"/>
      <c r="D203" s="2"/>
      <c r="E203" s="2"/>
      <c r="F203" s="9"/>
      <c r="G203" s="9"/>
      <c r="H203" s="9"/>
    </row>
    <row r="204" spans="2:8" ht="16.5" customHeight="1" x14ac:dyDescent="0.2">
      <c r="B204" s="2"/>
      <c r="C204" s="2"/>
      <c r="D204" s="2"/>
      <c r="E204" s="2"/>
      <c r="F204" s="9"/>
      <c r="G204" s="9"/>
      <c r="H204" s="9"/>
    </row>
    <row r="205" spans="2:8" ht="16.5" customHeight="1" x14ac:dyDescent="0.2">
      <c r="B205" s="2"/>
      <c r="C205" s="2"/>
      <c r="D205" s="2"/>
      <c r="E205" s="2"/>
      <c r="F205" s="9"/>
      <c r="G205" s="9"/>
      <c r="H205" s="9"/>
    </row>
    <row r="206" spans="2:8" ht="16.5" customHeight="1" x14ac:dyDescent="0.2">
      <c r="B206" s="2"/>
      <c r="C206" s="2"/>
      <c r="D206" s="2"/>
      <c r="E206" s="2"/>
      <c r="F206" s="9"/>
      <c r="G206" s="9"/>
      <c r="H206" s="9"/>
    </row>
    <row r="207" spans="2:8" ht="16.5" customHeight="1" x14ac:dyDescent="0.2">
      <c r="B207" s="2"/>
      <c r="C207" s="2"/>
      <c r="D207" s="2"/>
      <c r="E207" s="2"/>
      <c r="F207" s="9"/>
      <c r="G207" s="9"/>
      <c r="H207" s="9"/>
    </row>
  </sheetData>
  <mergeCells count="93">
    <mergeCell ref="G70:G71"/>
    <mergeCell ref="H70:H71"/>
    <mergeCell ref="A75:G75"/>
    <mergeCell ref="B69:F69"/>
    <mergeCell ref="A70:A71"/>
    <mergeCell ref="B70:B71"/>
    <mergeCell ref="C70:C71"/>
    <mergeCell ref="D70:D71"/>
    <mergeCell ref="E70:E71"/>
    <mergeCell ref="F70:F71"/>
    <mergeCell ref="G62:G63"/>
    <mergeCell ref="H62:H63"/>
    <mergeCell ref="A67:G67"/>
    <mergeCell ref="B60:H60"/>
    <mergeCell ref="B68:H68"/>
    <mergeCell ref="B61:F61"/>
    <mergeCell ref="A62:A63"/>
    <mergeCell ref="B62:B63"/>
    <mergeCell ref="C62:C63"/>
    <mergeCell ref="D62:D63"/>
    <mergeCell ref="E62:E63"/>
    <mergeCell ref="F62:F63"/>
    <mergeCell ref="A42:G42"/>
    <mergeCell ref="G28:G29"/>
    <mergeCell ref="H28:H29"/>
    <mergeCell ref="A34:G34"/>
    <mergeCell ref="B35:F35"/>
    <mergeCell ref="A36:A37"/>
    <mergeCell ref="B36:B37"/>
    <mergeCell ref="C36:C37"/>
    <mergeCell ref="D36:D37"/>
    <mergeCell ref="E36:E37"/>
    <mergeCell ref="F36:F37"/>
    <mergeCell ref="G36:G37"/>
    <mergeCell ref="H36:H37"/>
    <mergeCell ref="B27:F27"/>
    <mergeCell ref="A28:A29"/>
    <mergeCell ref="B28:B29"/>
    <mergeCell ref="C28:C29"/>
    <mergeCell ref="D28:D29"/>
    <mergeCell ref="E28:E29"/>
    <mergeCell ref="F28:F29"/>
    <mergeCell ref="A8:H8"/>
    <mergeCell ref="B9:H9"/>
    <mergeCell ref="B10:F10"/>
    <mergeCell ref="A11:A12"/>
    <mergeCell ref="B11:B12"/>
    <mergeCell ref="C11:C12"/>
    <mergeCell ref="D11:D12"/>
    <mergeCell ref="E11:E12"/>
    <mergeCell ref="F11:F12"/>
    <mergeCell ref="G11:G12"/>
    <mergeCell ref="A5:H5"/>
    <mergeCell ref="A4:H4"/>
    <mergeCell ref="A1:H3"/>
    <mergeCell ref="F6:F7"/>
    <mergeCell ref="G6:G7"/>
    <mergeCell ref="H6:H7"/>
    <mergeCell ref="A6:A7"/>
    <mergeCell ref="B6:E7"/>
    <mergeCell ref="A19:G19"/>
    <mergeCell ref="H11:H12"/>
    <mergeCell ref="G21:G22"/>
    <mergeCell ref="H21:H22"/>
    <mergeCell ref="A26:G26"/>
    <mergeCell ref="B20:F20"/>
    <mergeCell ref="A21:A22"/>
    <mergeCell ref="B21:B22"/>
    <mergeCell ref="C21:C22"/>
    <mergeCell ref="D21:D22"/>
    <mergeCell ref="E21:E22"/>
    <mergeCell ref="F21:F22"/>
    <mergeCell ref="B43:H43"/>
    <mergeCell ref="B44:F44"/>
    <mergeCell ref="A45:A46"/>
    <mergeCell ref="B45:B46"/>
    <mergeCell ref="C45:C46"/>
    <mergeCell ref="D45:D46"/>
    <mergeCell ref="E45:E46"/>
    <mergeCell ref="F45:F46"/>
    <mergeCell ref="G45:G46"/>
    <mergeCell ref="H45:H46"/>
    <mergeCell ref="H54:H55"/>
    <mergeCell ref="A59:G59"/>
    <mergeCell ref="A52:G52"/>
    <mergeCell ref="B53:F53"/>
    <mergeCell ref="A54:A55"/>
    <mergeCell ref="B54:B55"/>
    <mergeCell ref="C54:C55"/>
    <mergeCell ref="D54:D55"/>
    <mergeCell ref="E54:E55"/>
    <mergeCell ref="F54:F55"/>
    <mergeCell ref="G54:G55"/>
  </mergeCells>
  <phoneticPr fontId="15" type="noConversion"/>
  <printOptions horizontalCentered="1"/>
  <pageMargins left="0.19685039370078741" right="0.19685039370078741" top="0.19685039370078741" bottom="1.1811023622047243" header="0" footer="0"/>
  <pageSetup paperSize="9" scale="73" fitToHeight="0" orientation="landscape" r:id="rId1"/>
  <headerFooter>
    <oddFooter>Página &amp;P de &amp;N</oddFooter>
  </headerFooter>
  <rowBreaks count="2" manualBreakCount="2">
    <brk id="34" max="7" man="1"/>
    <brk id="59"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9"/>
  <sheetViews>
    <sheetView view="pageBreakPreview" zoomScaleNormal="100" zoomScaleSheetLayoutView="100" workbookViewId="0">
      <selection activeCell="A15" sqref="A15:H15"/>
    </sheetView>
  </sheetViews>
  <sheetFormatPr defaultRowHeight="16.5" customHeight="1" x14ac:dyDescent="0.2"/>
  <cols>
    <col min="1" max="1" width="22.85546875" style="3" customWidth="1"/>
    <col min="2" max="3" width="26.7109375" style="3" customWidth="1"/>
    <col min="4" max="4" width="27.85546875" style="10" customWidth="1"/>
    <col min="5" max="5" width="22.7109375" style="3" customWidth="1"/>
    <col min="6" max="8" width="22.7109375" style="11" customWidth="1"/>
    <col min="9" max="10" width="15.7109375" style="3" customWidth="1"/>
    <col min="11" max="16384" width="9.140625" style="3"/>
  </cols>
  <sheetData>
    <row r="1" spans="1:8" ht="16.5" customHeight="1" x14ac:dyDescent="0.2">
      <c r="A1" s="219" t="s">
        <v>0</v>
      </c>
      <c r="B1" s="219"/>
      <c r="C1" s="219"/>
      <c r="D1" s="219"/>
      <c r="E1" s="219"/>
      <c r="F1" s="219"/>
      <c r="G1" s="219"/>
      <c r="H1" s="219"/>
    </row>
    <row r="2" spans="1:8" ht="16.5" customHeight="1" x14ac:dyDescent="0.2">
      <c r="A2" s="219"/>
      <c r="B2" s="219"/>
      <c r="C2" s="219"/>
      <c r="D2" s="219"/>
      <c r="E2" s="219"/>
      <c r="F2" s="219"/>
      <c r="G2" s="219"/>
      <c r="H2" s="219"/>
    </row>
    <row r="3" spans="1:8" ht="16.5" customHeight="1" x14ac:dyDescent="0.2">
      <c r="A3" s="219"/>
      <c r="B3" s="219"/>
      <c r="C3" s="219"/>
      <c r="D3" s="219"/>
      <c r="E3" s="219"/>
      <c r="F3" s="219"/>
      <c r="G3" s="219"/>
      <c r="H3" s="219"/>
    </row>
    <row r="4" spans="1:8" s="67" customFormat="1" ht="20.100000000000001" customHeight="1" x14ac:dyDescent="0.25">
      <c r="A4" s="244" t="str">
        <f>P.O.!A4:I4</f>
        <v>ANEXO X - OBRA POR EXECUÇÃO INDIRETA</v>
      </c>
      <c r="B4" s="244"/>
      <c r="C4" s="244"/>
      <c r="D4" s="244"/>
      <c r="E4" s="244"/>
      <c r="F4" s="244"/>
      <c r="G4" s="244"/>
      <c r="H4" s="244"/>
    </row>
    <row r="5" spans="1:8" s="67" customFormat="1" ht="20.100000000000001" customHeight="1" x14ac:dyDescent="0.25">
      <c r="A5" s="243" t="str">
        <f>P.O.!A5:I5</f>
        <v>Setor requisitante: Secretaria Municipal de Obras e Serviços Urbanos</v>
      </c>
      <c r="B5" s="243"/>
      <c r="C5" s="243"/>
      <c r="D5" s="243"/>
      <c r="E5" s="243"/>
      <c r="F5" s="243"/>
      <c r="G5" s="243"/>
      <c r="H5" s="243"/>
    </row>
    <row r="6" spans="1:8" s="67" customFormat="1" ht="16.5" customHeight="1" x14ac:dyDescent="0.25">
      <c r="A6" s="243" t="str">
        <f>P.O.!A6:A6</f>
        <v>Objeto:</v>
      </c>
      <c r="B6" s="214" t="str">
        <f>P.O.!D6</f>
        <v>Construção de nova cozinha na Fazenda da Vargem em Nova Era/MG</v>
      </c>
      <c r="C6" s="214"/>
      <c r="D6" s="214"/>
      <c r="E6" s="214"/>
      <c r="F6" s="245" t="str">
        <f>P.O.!G6:G6</f>
        <v>BDI:</v>
      </c>
      <c r="G6" s="246">
        <f>P.O.!H6:H6</f>
        <v>0.31409999999999999</v>
      </c>
      <c r="H6" s="247">
        <f ca="1">P.O.!I6:I6</f>
        <v>44818</v>
      </c>
    </row>
    <row r="7" spans="1:8" s="67" customFormat="1" ht="16.5" customHeight="1" x14ac:dyDescent="0.25">
      <c r="A7" s="243"/>
      <c r="B7" s="214"/>
      <c r="C7" s="214"/>
      <c r="D7" s="214"/>
      <c r="E7" s="214"/>
      <c r="F7" s="245"/>
      <c r="G7" s="246"/>
      <c r="H7" s="247"/>
    </row>
    <row r="8" spans="1:8" s="67" customFormat="1" ht="20.100000000000001" customHeight="1" x14ac:dyDescent="0.25">
      <c r="A8" s="161" t="s">
        <v>47</v>
      </c>
      <c r="B8" s="161"/>
      <c r="C8" s="161"/>
      <c r="D8" s="161"/>
      <c r="E8" s="161"/>
      <c r="F8" s="161"/>
      <c r="G8" s="161"/>
      <c r="H8" s="161"/>
    </row>
    <row r="9" spans="1:8" ht="16.5" customHeight="1" x14ac:dyDescent="0.2">
      <c r="A9" s="254" t="s">
        <v>55</v>
      </c>
      <c r="B9" s="255"/>
      <c r="C9" s="255"/>
      <c r="D9" s="255"/>
      <c r="E9" s="255"/>
      <c r="F9" s="256"/>
      <c r="G9" s="21" t="s">
        <v>23</v>
      </c>
      <c r="H9" s="21" t="s">
        <v>79</v>
      </c>
    </row>
    <row r="10" spans="1:8" ht="16.5" customHeight="1" x14ac:dyDescent="0.2">
      <c r="A10" s="251" t="s">
        <v>269</v>
      </c>
      <c r="B10" s="252"/>
      <c r="C10" s="252"/>
      <c r="D10" s="252"/>
      <c r="E10" s="252"/>
      <c r="F10" s="253"/>
      <c r="G10" s="24" t="s">
        <v>56</v>
      </c>
      <c r="H10" s="23">
        <f>MIN(H12:H14)</f>
        <v>38.520000000000003</v>
      </c>
    </row>
    <row r="11" spans="1:8" ht="16.5" customHeight="1" x14ac:dyDescent="0.2">
      <c r="A11" s="131" t="s">
        <v>48</v>
      </c>
      <c r="B11" s="254" t="s">
        <v>49</v>
      </c>
      <c r="C11" s="255"/>
      <c r="D11" s="256"/>
      <c r="E11" s="131" t="s">
        <v>50</v>
      </c>
      <c r="F11" s="131" t="s">
        <v>51</v>
      </c>
      <c r="G11" s="131" t="s">
        <v>52</v>
      </c>
      <c r="H11" s="131" t="s">
        <v>53</v>
      </c>
    </row>
    <row r="12" spans="1:8" ht="16.5" customHeight="1" x14ac:dyDescent="0.2">
      <c r="A12" s="16" t="s">
        <v>270</v>
      </c>
      <c r="B12" s="248" t="s">
        <v>271</v>
      </c>
      <c r="C12" s="249"/>
      <c r="D12" s="250"/>
      <c r="E12" s="132" t="s">
        <v>272</v>
      </c>
      <c r="F12" s="16"/>
      <c r="G12" s="6">
        <v>44797</v>
      </c>
      <c r="H12" s="13">
        <v>48</v>
      </c>
    </row>
    <row r="13" spans="1:8" ht="16.5" customHeight="1" x14ac:dyDescent="0.2">
      <c r="A13" s="16" t="s">
        <v>273</v>
      </c>
      <c r="B13" s="248" t="s">
        <v>274</v>
      </c>
      <c r="C13" s="249"/>
      <c r="D13" s="250"/>
      <c r="E13" s="132" t="s">
        <v>275</v>
      </c>
      <c r="F13" s="16" t="s">
        <v>277</v>
      </c>
      <c r="G13" s="6">
        <v>44797</v>
      </c>
      <c r="H13" s="13">
        <v>50</v>
      </c>
    </row>
    <row r="14" spans="1:8" ht="16.5" customHeight="1" x14ac:dyDescent="0.2">
      <c r="A14" s="16"/>
      <c r="B14" s="248" t="s">
        <v>276</v>
      </c>
      <c r="C14" s="249"/>
      <c r="D14" s="250"/>
      <c r="E14" s="132" t="s">
        <v>57</v>
      </c>
      <c r="F14" s="16"/>
      <c r="G14" s="6">
        <v>44797</v>
      </c>
      <c r="H14" s="13">
        <v>38.520000000000003</v>
      </c>
    </row>
    <row r="15" spans="1:8" ht="16.5" customHeight="1" x14ac:dyDescent="0.2">
      <c r="A15" s="143" t="s">
        <v>54</v>
      </c>
      <c r="B15" s="144"/>
      <c r="C15" s="144"/>
      <c r="D15" s="144"/>
      <c r="E15" s="144"/>
      <c r="F15" s="144"/>
      <c r="G15" s="144"/>
      <c r="H15" s="145"/>
    </row>
    <row r="16" spans="1:8" ht="16.5" customHeight="1" x14ac:dyDescent="0.2">
      <c r="A16" s="2"/>
      <c r="B16" s="2"/>
      <c r="C16" s="2"/>
      <c r="D16" s="8"/>
      <c r="E16" s="2"/>
      <c r="F16" s="9"/>
      <c r="G16" s="9"/>
      <c r="H16" s="9"/>
    </row>
    <row r="17" spans="1:8" ht="16.5" customHeight="1" x14ac:dyDescent="0.2">
      <c r="A17" s="2"/>
      <c r="B17" s="2"/>
      <c r="C17" s="2"/>
      <c r="D17" s="8"/>
      <c r="E17" s="2"/>
      <c r="F17" s="9"/>
      <c r="G17" s="9"/>
      <c r="H17" s="9"/>
    </row>
    <row r="18" spans="1:8" ht="16.5" customHeight="1" x14ac:dyDescent="0.2">
      <c r="A18" s="2"/>
      <c r="B18" s="2"/>
      <c r="C18" s="2"/>
      <c r="D18" s="8"/>
      <c r="E18" s="2"/>
      <c r="F18" s="9"/>
      <c r="G18" s="9"/>
      <c r="H18" s="9"/>
    </row>
    <row r="19" spans="1:8" ht="16.5" customHeight="1" x14ac:dyDescent="0.2">
      <c r="A19" s="2"/>
      <c r="B19" s="2"/>
      <c r="C19" s="2"/>
      <c r="D19" s="8"/>
      <c r="E19" s="2"/>
      <c r="F19" s="9"/>
      <c r="G19" s="9"/>
      <c r="H19" s="9"/>
    </row>
    <row r="20" spans="1:8" ht="16.5" customHeight="1" x14ac:dyDescent="0.2">
      <c r="A20" s="2"/>
      <c r="B20" s="2"/>
      <c r="C20" s="2"/>
      <c r="D20" s="8"/>
      <c r="E20" s="2"/>
      <c r="F20" s="9"/>
      <c r="G20" s="9"/>
      <c r="H20" s="9"/>
    </row>
    <row r="21" spans="1:8" ht="16.5" customHeight="1" x14ac:dyDescent="0.2">
      <c r="A21" s="2"/>
      <c r="B21" s="2"/>
      <c r="C21" s="2"/>
      <c r="D21" s="8"/>
      <c r="E21" s="2"/>
      <c r="F21" s="9"/>
      <c r="G21" s="9"/>
      <c r="H21" s="9"/>
    </row>
    <row r="22" spans="1:8" ht="16.5" customHeight="1" x14ac:dyDescent="0.2">
      <c r="A22" s="2"/>
      <c r="B22" s="2"/>
      <c r="C22" s="2"/>
      <c r="D22" s="8"/>
      <c r="E22" s="2"/>
      <c r="F22" s="9"/>
      <c r="G22" s="9"/>
      <c r="H22" s="9"/>
    </row>
    <row r="23" spans="1:8" ht="16.5" customHeight="1" x14ac:dyDescent="0.2">
      <c r="A23" s="2"/>
      <c r="B23" s="2"/>
      <c r="C23" s="2"/>
      <c r="D23" s="8"/>
      <c r="E23" s="2"/>
      <c r="F23" s="9"/>
      <c r="G23" s="9"/>
      <c r="H23" s="9"/>
    </row>
    <row r="24" spans="1:8" ht="16.5" customHeight="1" x14ac:dyDescent="0.2">
      <c r="A24" s="2"/>
      <c r="B24" s="2"/>
      <c r="C24" s="2"/>
      <c r="D24" s="8"/>
      <c r="E24" s="2"/>
      <c r="F24" s="9"/>
      <c r="G24" s="9"/>
      <c r="H24" s="9"/>
    </row>
    <row r="25" spans="1:8" ht="16.5" customHeight="1" x14ac:dyDescent="0.2">
      <c r="A25" s="2"/>
      <c r="B25" s="2"/>
      <c r="C25" s="2"/>
      <c r="D25" s="8"/>
      <c r="E25" s="2"/>
      <c r="F25" s="9"/>
      <c r="G25" s="9"/>
      <c r="H25" s="9"/>
    </row>
    <row r="26" spans="1:8" ht="16.5" customHeight="1" x14ac:dyDescent="0.2">
      <c r="A26" s="2"/>
      <c r="B26" s="2"/>
      <c r="C26" s="2"/>
      <c r="D26" s="8"/>
      <c r="E26" s="2"/>
      <c r="F26" s="9"/>
      <c r="G26" s="9"/>
      <c r="H26" s="9"/>
    </row>
    <row r="27" spans="1:8" ht="16.5" customHeight="1" x14ac:dyDescent="0.2">
      <c r="A27" s="2"/>
      <c r="B27" s="2"/>
      <c r="C27" s="2"/>
      <c r="D27" s="8"/>
      <c r="E27" s="2"/>
      <c r="F27" s="9"/>
      <c r="G27" s="9"/>
      <c r="H27" s="9"/>
    </row>
    <row r="28" spans="1:8" ht="16.5" customHeight="1" x14ac:dyDescent="0.2">
      <c r="A28" s="2"/>
      <c r="B28" s="2"/>
      <c r="C28" s="2"/>
      <c r="D28" s="8"/>
      <c r="E28" s="2"/>
      <c r="F28" s="9"/>
      <c r="G28" s="9"/>
      <c r="H28" s="9"/>
    </row>
    <row r="29" spans="1:8" ht="16.5" customHeight="1" x14ac:dyDescent="0.2">
      <c r="A29" s="2"/>
      <c r="B29" s="2"/>
      <c r="C29" s="2"/>
      <c r="D29" s="8"/>
      <c r="E29" s="2"/>
      <c r="F29" s="9"/>
      <c r="G29" s="9"/>
      <c r="H29" s="9"/>
    </row>
    <row r="30" spans="1:8" ht="16.5" customHeight="1" x14ac:dyDescent="0.2">
      <c r="A30" s="2"/>
      <c r="B30" s="2"/>
      <c r="C30" s="2"/>
      <c r="D30" s="8"/>
      <c r="E30" s="2"/>
      <c r="F30" s="9"/>
      <c r="G30" s="9"/>
      <c r="H30" s="9"/>
    </row>
    <row r="31" spans="1:8" ht="16.5" customHeight="1" x14ac:dyDescent="0.2">
      <c r="A31" s="2"/>
      <c r="B31" s="2"/>
      <c r="C31" s="2"/>
      <c r="D31" s="8"/>
      <c r="E31" s="2"/>
      <c r="F31" s="9"/>
      <c r="G31" s="9"/>
      <c r="H31" s="9"/>
    </row>
    <row r="32" spans="1:8" ht="16.5" customHeight="1" x14ac:dyDescent="0.2">
      <c r="A32" s="2"/>
      <c r="B32" s="2"/>
      <c r="C32" s="2"/>
      <c r="D32" s="8"/>
      <c r="E32" s="2"/>
      <c r="F32" s="9"/>
      <c r="G32" s="9"/>
      <c r="H32" s="9"/>
    </row>
    <row r="33" spans="1:8" ht="16.5" customHeight="1" x14ac:dyDescent="0.2">
      <c r="A33" s="2"/>
      <c r="B33" s="2"/>
      <c r="C33" s="2"/>
      <c r="D33" s="8"/>
      <c r="E33" s="2"/>
      <c r="F33" s="9"/>
      <c r="G33" s="9"/>
      <c r="H33" s="9"/>
    </row>
    <row r="34" spans="1:8" ht="16.5" customHeight="1" x14ac:dyDescent="0.2">
      <c r="A34" s="2"/>
      <c r="B34" s="2"/>
      <c r="C34" s="2"/>
      <c r="D34" s="8"/>
      <c r="E34" s="2"/>
      <c r="F34" s="9"/>
      <c r="G34" s="9"/>
      <c r="H34" s="9"/>
    </row>
    <row r="35" spans="1:8" ht="16.5" customHeight="1" x14ac:dyDescent="0.2">
      <c r="A35" s="2"/>
      <c r="B35" s="2"/>
      <c r="C35" s="2"/>
      <c r="D35" s="8"/>
      <c r="E35" s="2"/>
      <c r="F35" s="9"/>
      <c r="G35" s="9"/>
      <c r="H35" s="9"/>
    </row>
    <row r="36" spans="1:8" ht="16.5" customHeight="1" x14ac:dyDescent="0.2">
      <c r="A36" s="2"/>
      <c r="B36" s="2"/>
      <c r="C36" s="2"/>
      <c r="D36" s="8"/>
      <c r="E36" s="2"/>
      <c r="F36" s="9"/>
      <c r="G36" s="9"/>
      <c r="H36" s="9"/>
    </row>
    <row r="37" spans="1:8" ht="16.5" customHeight="1" x14ac:dyDescent="0.2">
      <c r="A37" s="2"/>
      <c r="B37" s="2"/>
      <c r="C37" s="2"/>
      <c r="D37" s="8"/>
      <c r="E37" s="2"/>
      <c r="F37" s="9"/>
      <c r="G37" s="9"/>
      <c r="H37" s="9"/>
    </row>
    <row r="38" spans="1:8" ht="16.5" customHeight="1" x14ac:dyDescent="0.2">
      <c r="A38" s="2"/>
      <c r="B38" s="2"/>
      <c r="C38" s="2"/>
      <c r="D38" s="8"/>
      <c r="E38" s="2"/>
      <c r="F38" s="9"/>
      <c r="G38" s="9"/>
      <c r="H38" s="9"/>
    </row>
    <row r="39" spans="1:8" ht="16.5" customHeight="1" x14ac:dyDescent="0.2">
      <c r="A39" s="2"/>
      <c r="B39" s="2"/>
      <c r="C39" s="2"/>
      <c r="D39" s="8"/>
      <c r="E39" s="2"/>
      <c r="F39" s="9"/>
      <c r="G39" s="9"/>
      <c r="H39" s="9"/>
    </row>
    <row r="40" spans="1:8" ht="16.5" customHeight="1" x14ac:dyDescent="0.2">
      <c r="A40" s="2"/>
      <c r="B40" s="2"/>
      <c r="C40" s="2"/>
      <c r="D40" s="8"/>
      <c r="E40" s="2"/>
      <c r="F40" s="9"/>
      <c r="G40" s="9"/>
      <c r="H40" s="9"/>
    </row>
    <row r="41" spans="1:8" ht="16.5" customHeight="1" x14ac:dyDescent="0.2">
      <c r="A41" s="2"/>
      <c r="B41" s="2"/>
      <c r="C41" s="2"/>
      <c r="D41" s="8"/>
      <c r="E41" s="2"/>
      <c r="F41" s="9"/>
      <c r="G41" s="9"/>
      <c r="H41" s="9"/>
    </row>
    <row r="42" spans="1:8" ht="16.5" customHeight="1" x14ac:dyDescent="0.2">
      <c r="A42" s="2"/>
      <c r="B42" s="2"/>
      <c r="C42" s="2"/>
      <c r="D42" s="8"/>
      <c r="E42" s="2"/>
      <c r="F42" s="9"/>
      <c r="G42" s="9"/>
      <c r="H42" s="9"/>
    </row>
    <row r="43" spans="1:8" ht="16.5" customHeight="1" x14ac:dyDescent="0.2">
      <c r="A43" s="2"/>
      <c r="B43" s="2"/>
      <c r="C43" s="2"/>
      <c r="D43" s="8"/>
      <c r="E43" s="2"/>
      <c r="F43" s="9"/>
      <c r="G43" s="9"/>
      <c r="H43" s="9"/>
    </row>
    <row r="44" spans="1:8" ht="16.5" customHeight="1" x14ac:dyDescent="0.2">
      <c r="A44" s="2"/>
      <c r="B44" s="2"/>
      <c r="C44" s="2"/>
      <c r="D44" s="8"/>
      <c r="E44" s="2"/>
      <c r="F44" s="9"/>
      <c r="G44" s="9"/>
      <c r="H44" s="9"/>
    </row>
    <row r="45" spans="1:8" ht="16.5" customHeight="1" x14ac:dyDescent="0.2">
      <c r="A45" s="2"/>
      <c r="B45" s="2"/>
      <c r="C45" s="2"/>
      <c r="D45" s="8"/>
      <c r="E45" s="2"/>
      <c r="F45" s="9"/>
      <c r="G45" s="9"/>
      <c r="H45" s="9"/>
    </row>
    <row r="46" spans="1:8" ht="16.5" customHeight="1" x14ac:dyDescent="0.2">
      <c r="A46" s="2"/>
      <c r="B46" s="2"/>
      <c r="C46" s="2"/>
      <c r="D46" s="8"/>
      <c r="E46" s="2"/>
      <c r="F46" s="9"/>
      <c r="G46" s="9"/>
      <c r="H46" s="9"/>
    </row>
    <row r="47" spans="1:8" ht="16.5" customHeight="1" x14ac:dyDescent="0.2">
      <c r="A47" s="2"/>
      <c r="B47" s="2"/>
      <c r="C47" s="2"/>
      <c r="D47" s="8"/>
      <c r="E47" s="2"/>
      <c r="F47" s="9"/>
      <c r="G47" s="9"/>
      <c r="H47" s="9"/>
    </row>
    <row r="48" spans="1:8" ht="16.5" customHeight="1" x14ac:dyDescent="0.2">
      <c r="A48" s="2"/>
      <c r="B48" s="2"/>
      <c r="C48" s="2"/>
      <c r="D48" s="8"/>
      <c r="E48" s="2"/>
      <c r="F48" s="9"/>
      <c r="G48" s="9"/>
      <c r="H48" s="9"/>
    </row>
    <row r="49" spans="1:8" ht="16.5" customHeight="1" x14ac:dyDescent="0.2">
      <c r="A49" s="2"/>
      <c r="B49" s="2"/>
      <c r="C49" s="2"/>
      <c r="D49" s="8"/>
      <c r="E49" s="2"/>
      <c r="F49" s="9"/>
      <c r="G49" s="9"/>
      <c r="H49" s="9"/>
    </row>
    <row r="50" spans="1:8" ht="16.5" customHeight="1" x14ac:dyDescent="0.2">
      <c r="A50" s="2"/>
      <c r="B50" s="2"/>
      <c r="C50" s="2"/>
      <c r="D50" s="8"/>
      <c r="E50" s="2"/>
      <c r="F50" s="9"/>
      <c r="G50" s="9"/>
      <c r="H50" s="9"/>
    </row>
    <row r="51" spans="1:8" ht="16.5" customHeight="1" x14ac:dyDescent="0.2">
      <c r="A51" s="2"/>
      <c r="B51" s="2"/>
      <c r="C51" s="2"/>
      <c r="D51" s="8"/>
      <c r="E51" s="2"/>
      <c r="F51" s="9"/>
      <c r="G51" s="9"/>
      <c r="H51" s="9"/>
    </row>
    <row r="52" spans="1:8" ht="16.5" customHeight="1" x14ac:dyDescent="0.2">
      <c r="A52" s="2"/>
      <c r="B52" s="2"/>
      <c r="C52" s="2"/>
      <c r="D52" s="8"/>
      <c r="E52" s="2"/>
      <c r="F52" s="9"/>
      <c r="G52" s="9"/>
      <c r="H52" s="9"/>
    </row>
    <row r="53" spans="1:8" ht="16.5" customHeight="1" x14ac:dyDescent="0.2">
      <c r="A53" s="2"/>
      <c r="B53" s="2"/>
      <c r="C53" s="2"/>
      <c r="D53" s="8"/>
      <c r="E53" s="2"/>
      <c r="F53" s="9"/>
      <c r="G53" s="9"/>
      <c r="H53" s="9"/>
    </row>
    <row r="54" spans="1:8" ht="16.5" customHeight="1" x14ac:dyDescent="0.2">
      <c r="A54" s="2"/>
      <c r="B54" s="2"/>
      <c r="C54" s="2"/>
      <c r="D54" s="8"/>
      <c r="E54" s="2"/>
      <c r="F54" s="9"/>
      <c r="G54" s="9"/>
      <c r="H54" s="9"/>
    </row>
    <row r="55" spans="1:8" ht="16.5" customHeight="1" x14ac:dyDescent="0.2">
      <c r="A55" s="2"/>
      <c r="B55" s="2"/>
      <c r="C55" s="2"/>
      <c r="D55" s="8"/>
      <c r="E55" s="2"/>
      <c r="F55" s="9"/>
      <c r="G55" s="9"/>
      <c r="H55" s="9"/>
    </row>
    <row r="56" spans="1:8" ht="16.5" customHeight="1" x14ac:dyDescent="0.2">
      <c r="A56" s="2"/>
      <c r="B56" s="2"/>
      <c r="C56" s="2"/>
      <c r="D56" s="8"/>
      <c r="E56" s="2"/>
      <c r="F56" s="9"/>
      <c r="G56" s="9"/>
      <c r="H56" s="9"/>
    </row>
    <row r="57" spans="1:8" ht="16.5" customHeight="1" x14ac:dyDescent="0.2">
      <c r="A57" s="2"/>
      <c r="B57" s="2"/>
      <c r="C57" s="2"/>
      <c r="D57" s="8"/>
      <c r="E57" s="2"/>
      <c r="F57" s="9"/>
      <c r="G57" s="9"/>
      <c r="H57" s="9"/>
    </row>
    <row r="58" spans="1:8" ht="16.5" customHeight="1" x14ac:dyDescent="0.2">
      <c r="A58" s="2"/>
      <c r="B58" s="2"/>
      <c r="C58" s="2"/>
      <c r="D58" s="8"/>
      <c r="E58" s="2"/>
      <c r="F58" s="9"/>
      <c r="G58" s="9"/>
      <c r="H58" s="9"/>
    </row>
    <row r="59" spans="1:8" ht="16.5" customHeight="1" x14ac:dyDescent="0.2">
      <c r="A59" s="2"/>
      <c r="B59" s="2"/>
      <c r="C59" s="2"/>
      <c r="D59" s="8"/>
      <c r="E59" s="2"/>
      <c r="F59" s="9"/>
      <c r="G59" s="9"/>
      <c r="H59" s="9"/>
    </row>
    <row r="60" spans="1:8" ht="16.5" customHeight="1" x14ac:dyDescent="0.2">
      <c r="A60" s="2"/>
      <c r="B60" s="2"/>
      <c r="C60" s="2"/>
      <c r="D60" s="8"/>
      <c r="E60" s="2"/>
      <c r="F60" s="9"/>
      <c r="G60" s="9"/>
      <c r="H60" s="9"/>
    </row>
    <row r="61" spans="1:8" ht="16.5" customHeight="1" x14ac:dyDescent="0.2">
      <c r="A61" s="2"/>
      <c r="B61" s="2"/>
      <c r="C61" s="2"/>
      <c r="D61" s="8"/>
      <c r="E61" s="2"/>
      <c r="F61" s="9"/>
      <c r="G61" s="9"/>
      <c r="H61" s="9"/>
    </row>
    <row r="62" spans="1:8" ht="16.5" customHeight="1" x14ac:dyDescent="0.2">
      <c r="A62" s="2"/>
      <c r="B62" s="2"/>
      <c r="C62" s="2"/>
      <c r="D62" s="8"/>
      <c r="E62" s="2"/>
      <c r="F62" s="9"/>
      <c r="G62" s="9"/>
      <c r="H62" s="9"/>
    </row>
    <row r="63" spans="1:8" ht="16.5" customHeight="1" x14ac:dyDescent="0.2">
      <c r="A63" s="2"/>
      <c r="B63" s="2"/>
      <c r="C63" s="2"/>
      <c r="D63" s="8"/>
      <c r="E63" s="2"/>
      <c r="F63" s="9"/>
      <c r="G63" s="9"/>
      <c r="H63" s="9"/>
    </row>
    <row r="64" spans="1:8" ht="16.5" customHeight="1" x14ac:dyDescent="0.2">
      <c r="A64" s="2"/>
      <c r="B64" s="2"/>
      <c r="C64" s="2"/>
      <c r="D64" s="8"/>
      <c r="E64" s="2"/>
      <c r="F64" s="9"/>
      <c r="G64" s="9"/>
      <c r="H64" s="9"/>
    </row>
    <row r="65" spans="1:8" ht="16.5" customHeight="1" x14ac:dyDescent="0.2">
      <c r="A65" s="2"/>
      <c r="B65" s="2"/>
      <c r="C65" s="2"/>
      <c r="D65" s="8"/>
      <c r="E65" s="2"/>
      <c r="F65" s="9"/>
      <c r="G65" s="9"/>
      <c r="H65" s="9"/>
    </row>
    <row r="66" spans="1:8" ht="16.5" customHeight="1" x14ac:dyDescent="0.2">
      <c r="A66" s="2"/>
      <c r="B66" s="2"/>
      <c r="C66" s="2"/>
      <c r="D66" s="8"/>
      <c r="E66" s="2"/>
      <c r="F66" s="9"/>
      <c r="G66" s="9"/>
      <c r="H66" s="9"/>
    </row>
    <row r="67" spans="1:8" ht="16.5" customHeight="1" x14ac:dyDescent="0.2">
      <c r="A67" s="2"/>
      <c r="B67" s="2"/>
      <c r="C67" s="2"/>
      <c r="D67" s="8"/>
      <c r="E67" s="2"/>
      <c r="F67" s="9"/>
      <c r="G67" s="9"/>
      <c r="H67" s="9"/>
    </row>
    <row r="68" spans="1:8" ht="16.5" customHeight="1" x14ac:dyDescent="0.2">
      <c r="A68" s="2"/>
      <c r="B68" s="2"/>
      <c r="C68" s="2"/>
      <c r="D68" s="8"/>
      <c r="E68" s="2"/>
      <c r="F68" s="9"/>
      <c r="G68" s="9"/>
      <c r="H68" s="9"/>
    </row>
    <row r="69" spans="1:8" ht="16.5" customHeight="1" x14ac:dyDescent="0.2">
      <c r="A69" s="2"/>
      <c r="B69" s="2"/>
      <c r="C69" s="2"/>
      <c r="D69" s="8"/>
      <c r="E69" s="2"/>
      <c r="F69" s="9"/>
      <c r="G69" s="9"/>
      <c r="H69" s="9"/>
    </row>
    <row r="70" spans="1:8" ht="16.5" customHeight="1" x14ac:dyDescent="0.2">
      <c r="A70" s="2"/>
      <c r="B70" s="2"/>
      <c r="C70" s="2"/>
      <c r="D70" s="8"/>
      <c r="E70" s="2"/>
      <c r="F70" s="9"/>
      <c r="G70" s="9"/>
      <c r="H70" s="9"/>
    </row>
    <row r="71" spans="1:8" ht="16.5" customHeight="1" x14ac:dyDescent="0.2">
      <c r="A71" s="2"/>
      <c r="B71" s="2"/>
      <c r="C71" s="2"/>
      <c r="D71" s="8"/>
      <c r="E71" s="2"/>
      <c r="F71" s="9"/>
      <c r="G71" s="9"/>
      <c r="H71" s="9"/>
    </row>
    <row r="72" spans="1:8" ht="16.5" customHeight="1" x14ac:dyDescent="0.2">
      <c r="A72" s="2"/>
      <c r="B72" s="2"/>
      <c r="C72" s="2"/>
      <c r="D72" s="8"/>
      <c r="E72" s="2"/>
      <c r="F72" s="9"/>
      <c r="G72" s="9"/>
      <c r="H72" s="9"/>
    </row>
    <row r="73" spans="1:8" ht="16.5" customHeight="1" x14ac:dyDescent="0.2">
      <c r="A73" s="2"/>
      <c r="B73" s="2"/>
      <c r="C73" s="2"/>
      <c r="D73" s="8"/>
      <c r="E73" s="2"/>
      <c r="F73" s="9"/>
      <c r="G73" s="9"/>
      <c r="H73" s="9"/>
    </row>
    <row r="74" spans="1:8" ht="16.5" customHeight="1" x14ac:dyDescent="0.2">
      <c r="A74" s="2"/>
      <c r="B74" s="2"/>
      <c r="C74" s="2"/>
      <c r="D74" s="8"/>
      <c r="E74" s="2"/>
      <c r="F74" s="9"/>
      <c r="G74" s="9"/>
      <c r="H74" s="9"/>
    </row>
    <row r="75" spans="1:8" ht="16.5" customHeight="1" x14ac:dyDescent="0.2">
      <c r="A75" s="2"/>
      <c r="B75" s="2"/>
      <c r="C75" s="2"/>
      <c r="D75" s="8"/>
      <c r="E75" s="2"/>
      <c r="F75" s="9"/>
      <c r="G75" s="9"/>
      <c r="H75" s="9"/>
    </row>
    <row r="76" spans="1:8" ht="16.5" customHeight="1" x14ac:dyDescent="0.2">
      <c r="A76" s="2"/>
      <c r="B76" s="2"/>
      <c r="C76" s="2"/>
      <c r="D76" s="8"/>
      <c r="E76" s="2"/>
      <c r="F76" s="9"/>
      <c r="G76" s="9"/>
      <c r="H76" s="9"/>
    </row>
    <row r="77" spans="1:8" ht="16.5" customHeight="1" x14ac:dyDescent="0.2">
      <c r="A77" s="2"/>
      <c r="B77" s="2"/>
      <c r="C77" s="2"/>
      <c r="D77" s="8"/>
      <c r="E77" s="2"/>
      <c r="F77" s="9"/>
      <c r="G77" s="9"/>
      <c r="H77" s="9"/>
    </row>
    <row r="78" spans="1:8" ht="16.5" customHeight="1" x14ac:dyDescent="0.2">
      <c r="A78" s="2"/>
      <c r="B78" s="2"/>
      <c r="C78" s="2"/>
      <c r="D78" s="8"/>
      <c r="E78" s="2"/>
      <c r="F78" s="9"/>
      <c r="G78" s="9"/>
      <c r="H78" s="9"/>
    </row>
    <row r="79" spans="1:8" ht="16.5" customHeight="1" x14ac:dyDescent="0.2">
      <c r="A79" s="2"/>
      <c r="B79" s="2"/>
      <c r="C79" s="2"/>
      <c r="D79" s="8"/>
      <c r="E79" s="2"/>
      <c r="F79" s="9"/>
      <c r="G79" s="9"/>
      <c r="H79" s="9"/>
    </row>
    <row r="80" spans="1:8" ht="16.5" customHeight="1" x14ac:dyDescent="0.2">
      <c r="A80" s="2"/>
      <c r="B80" s="2"/>
      <c r="C80" s="2"/>
      <c r="D80" s="8"/>
      <c r="E80" s="2"/>
      <c r="F80" s="9"/>
      <c r="G80" s="9"/>
      <c r="H80" s="9"/>
    </row>
    <row r="81" spans="1:8" ht="16.5" customHeight="1" x14ac:dyDescent="0.2">
      <c r="A81" s="2"/>
      <c r="B81" s="2"/>
      <c r="C81" s="2"/>
      <c r="D81" s="8"/>
      <c r="E81" s="2"/>
      <c r="F81" s="9"/>
      <c r="G81" s="9"/>
      <c r="H81" s="9"/>
    </row>
    <row r="82" spans="1:8" ht="16.5" customHeight="1" x14ac:dyDescent="0.2">
      <c r="A82" s="2"/>
      <c r="B82" s="2"/>
      <c r="C82" s="2"/>
      <c r="D82" s="8"/>
      <c r="E82" s="2"/>
      <c r="F82" s="9"/>
      <c r="G82" s="9"/>
      <c r="H82" s="9"/>
    </row>
    <row r="83" spans="1:8" ht="16.5" customHeight="1" x14ac:dyDescent="0.2">
      <c r="A83" s="2"/>
      <c r="B83" s="2"/>
      <c r="C83" s="2"/>
      <c r="D83" s="8"/>
      <c r="E83" s="2"/>
      <c r="F83" s="9"/>
      <c r="G83" s="9"/>
      <c r="H83" s="9"/>
    </row>
    <row r="84" spans="1:8" ht="16.5" customHeight="1" x14ac:dyDescent="0.2">
      <c r="A84" s="2"/>
      <c r="B84" s="2"/>
      <c r="C84" s="2"/>
      <c r="D84" s="8"/>
      <c r="E84" s="2"/>
      <c r="F84" s="9"/>
      <c r="G84" s="9"/>
      <c r="H84" s="9"/>
    </row>
    <row r="85" spans="1:8" ht="16.5" customHeight="1" x14ac:dyDescent="0.2">
      <c r="A85" s="2"/>
      <c r="B85" s="2"/>
      <c r="C85" s="2"/>
      <c r="D85" s="8"/>
      <c r="E85" s="2"/>
      <c r="F85" s="9"/>
      <c r="G85" s="9"/>
      <c r="H85" s="9"/>
    </row>
    <row r="86" spans="1:8" ht="16.5" customHeight="1" x14ac:dyDescent="0.2">
      <c r="A86" s="2"/>
      <c r="B86" s="2"/>
      <c r="C86" s="2"/>
      <c r="D86" s="8"/>
      <c r="E86" s="2"/>
      <c r="F86" s="9"/>
      <c r="G86" s="9"/>
      <c r="H86" s="9"/>
    </row>
    <row r="87" spans="1:8" ht="16.5" customHeight="1" x14ac:dyDescent="0.2">
      <c r="A87" s="2"/>
      <c r="B87" s="2"/>
      <c r="C87" s="2"/>
      <c r="D87" s="8"/>
      <c r="E87" s="2"/>
      <c r="F87" s="9"/>
      <c r="G87" s="9"/>
      <c r="H87" s="9"/>
    </row>
    <row r="88" spans="1:8" ht="16.5" customHeight="1" x14ac:dyDescent="0.2">
      <c r="A88" s="2"/>
      <c r="B88" s="2"/>
      <c r="C88" s="2"/>
      <c r="D88" s="8"/>
      <c r="E88" s="2"/>
      <c r="F88" s="9"/>
      <c r="G88" s="9"/>
      <c r="H88" s="9"/>
    </row>
    <row r="89" spans="1:8" ht="16.5" customHeight="1" x14ac:dyDescent="0.2">
      <c r="A89" s="2"/>
      <c r="B89" s="2"/>
      <c r="C89" s="2"/>
      <c r="D89" s="8"/>
      <c r="E89" s="2"/>
      <c r="F89" s="9"/>
      <c r="G89" s="9"/>
      <c r="H89" s="9"/>
    </row>
    <row r="90" spans="1:8" ht="16.5" customHeight="1" x14ac:dyDescent="0.2">
      <c r="A90" s="2"/>
      <c r="B90" s="2"/>
      <c r="C90" s="2"/>
      <c r="D90" s="8"/>
      <c r="E90" s="2"/>
      <c r="F90" s="9"/>
      <c r="G90" s="9"/>
      <c r="H90" s="9"/>
    </row>
    <row r="91" spans="1:8" ht="16.5" customHeight="1" x14ac:dyDescent="0.2">
      <c r="A91" s="2"/>
      <c r="B91" s="2"/>
      <c r="C91" s="2"/>
      <c r="D91" s="8"/>
      <c r="E91" s="2"/>
      <c r="F91" s="9"/>
      <c r="G91" s="9"/>
      <c r="H91" s="9"/>
    </row>
    <row r="92" spans="1:8" ht="16.5" customHeight="1" x14ac:dyDescent="0.2">
      <c r="A92" s="2"/>
      <c r="B92" s="2"/>
      <c r="C92" s="2"/>
      <c r="D92" s="8"/>
      <c r="E92" s="2"/>
      <c r="F92" s="9"/>
      <c r="G92" s="9"/>
      <c r="H92" s="9"/>
    </row>
    <row r="93" spans="1:8" ht="16.5" customHeight="1" x14ac:dyDescent="0.2">
      <c r="A93" s="2"/>
      <c r="B93" s="2"/>
      <c r="C93" s="2"/>
      <c r="D93" s="8"/>
      <c r="E93" s="2"/>
      <c r="F93" s="9"/>
      <c r="G93" s="9"/>
      <c r="H93" s="9"/>
    </row>
    <row r="94" spans="1:8" ht="16.5" customHeight="1" x14ac:dyDescent="0.2">
      <c r="A94" s="2"/>
      <c r="B94" s="2"/>
      <c r="C94" s="2"/>
      <c r="D94" s="8"/>
      <c r="E94" s="2"/>
      <c r="F94" s="9"/>
      <c r="G94" s="9"/>
      <c r="H94" s="9"/>
    </row>
    <row r="95" spans="1:8" ht="16.5" customHeight="1" x14ac:dyDescent="0.2">
      <c r="A95" s="2"/>
      <c r="B95" s="2"/>
      <c r="C95" s="2"/>
      <c r="D95" s="8"/>
      <c r="E95" s="2"/>
      <c r="F95" s="9"/>
      <c r="G95" s="9"/>
      <c r="H95" s="9"/>
    </row>
    <row r="96" spans="1:8" ht="16.5" customHeight="1" x14ac:dyDescent="0.2">
      <c r="A96" s="2"/>
      <c r="B96" s="2"/>
      <c r="C96" s="2"/>
      <c r="D96" s="8"/>
      <c r="E96" s="2"/>
      <c r="F96" s="9"/>
      <c r="G96" s="9"/>
      <c r="H96" s="9"/>
    </row>
    <row r="97" spans="1:8" ht="16.5" customHeight="1" x14ac:dyDescent="0.2">
      <c r="A97" s="2"/>
      <c r="B97" s="2"/>
      <c r="C97" s="2"/>
      <c r="D97" s="8"/>
      <c r="E97" s="2"/>
      <c r="F97" s="9"/>
      <c r="G97" s="9"/>
      <c r="H97" s="9"/>
    </row>
    <row r="98" spans="1:8" ht="16.5" customHeight="1" x14ac:dyDescent="0.2">
      <c r="A98" s="2"/>
      <c r="B98" s="2"/>
      <c r="C98" s="2"/>
      <c r="D98" s="8"/>
      <c r="E98" s="2"/>
      <c r="F98" s="9"/>
      <c r="G98" s="9"/>
      <c r="H98" s="9"/>
    </row>
    <row r="99" spans="1:8" ht="16.5" customHeight="1" x14ac:dyDescent="0.2">
      <c r="A99" s="2"/>
      <c r="B99" s="2"/>
      <c r="C99" s="2"/>
      <c r="D99" s="8"/>
      <c r="E99" s="2"/>
      <c r="F99" s="9"/>
      <c r="G99" s="9"/>
      <c r="H99" s="9"/>
    </row>
    <row r="100" spans="1:8" ht="16.5" customHeight="1" x14ac:dyDescent="0.2">
      <c r="A100" s="2"/>
      <c r="B100" s="2"/>
      <c r="C100" s="2"/>
      <c r="D100" s="8"/>
      <c r="E100" s="2"/>
      <c r="F100" s="9"/>
      <c r="G100" s="9"/>
      <c r="H100" s="9"/>
    </row>
    <row r="101" spans="1:8" ht="16.5" customHeight="1" x14ac:dyDescent="0.2">
      <c r="A101" s="2"/>
      <c r="B101" s="2"/>
      <c r="C101" s="2"/>
      <c r="D101" s="8"/>
      <c r="E101" s="2"/>
      <c r="F101" s="9"/>
      <c r="G101" s="9"/>
      <c r="H101" s="9"/>
    </row>
    <row r="102" spans="1:8" ht="16.5" customHeight="1" x14ac:dyDescent="0.2">
      <c r="A102" s="2"/>
      <c r="B102" s="2"/>
      <c r="C102" s="2"/>
      <c r="D102" s="8"/>
      <c r="E102" s="2"/>
      <c r="F102" s="9"/>
      <c r="G102" s="9"/>
      <c r="H102" s="9"/>
    </row>
    <row r="103" spans="1:8" ht="16.5" customHeight="1" x14ac:dyDescent="0.2">
      <c r="A103" s="2"/>
      <c r="B103" s="2"/>
      <c r="C103" s="2"/>
      <c r="D103" s="8"/>
      <c r="E103" s="2"/>
      <c r="F103" s="9"/>
      <c r="G103" s="9"/>
      <c r="H103" s="9"/>
    </row>
    <row r="104" spans="1:8" ht="16.5" customHeight="1" x14ac:dyDescent="0.2">
      <c r="A104" s="2"/>
      <c r="B104" s="2"/>
      <c r="C104" s="2"/>
      <c r="D104" s="8"/>
      <c r="E104" s="2"/>
      <c r="F104" s="9"/>
      <c r="G104" s="9"/>
      <c r="H104" s="9"/>
    </row>
    <row r="105" spans="1:8" ht="16.5" customHeight="1" x14ac:dyDescent="0.2">
      <c r="A105" s="2"/>
      <c r="B105" s="2"/>
      <c r="C105" s="2"/>
      <c r="D105" s="8"/>
      <c r="E105" s="2"/>
      <c r="F105" s="9"/>
      <c r="G105" s="9"/>
      <c r="H105" s="9"/>
    </row>
    <row r="106" spans="1:8" ht="16.5" customHeight="1" x14ac:dyDescent="0.2">
      <c r="A106" s="2"/>
      <c r="B106" s="2"/>
      <c r="C106" s="2"/>
      <c r="D106" s="8"/>
      <c r="E106" s="2"/>
      <c r="F106" s="9"/>
      <c r="G106" s="9"/>
      <c r="H106" s="9"/>
    </row>
    <row r="107" spans="1:8" ht="16.5" customHeight="1" x14ac:dyDescent="0.2">
      <c r="A107" s="2"/>
      <c r="B107" s="2"/>
      <c r="C107" s="2"/>
      <c r="D107" s="8"/>
      <c r="E107" s="2"/>
      <c r="F107" s="9"/>
      <c r="G107" s="9"/>
      <c r="H107" s="9"/>
    </row>
    <row r="108" spans="1:8" ht="16.5" customHeight="1" x14ac:dyDescent="0.2">
      <c r="A108" s="2"/>
      <c r="B108" s="2"/>
      <c r="C108" s="2"/>
      <c r="D108" s="8"/>
      <c r="E108" s="2"/>
      <c r="F108" s="9"/>
      <c r="G108" s="9"/>
      <c r="H108" s="9"/>
    </row>
    <row r="109" spans="1:8" ht="16.5" customHeight="1" x14ac:dyDescent="0.2">
      <c r="A109" s="2"/>
      <c r="B109" s="2"/>
      <c r="C109" s="2"/>
      <c r="D109" s="8"/>
      <c r="E109" s="2"/>
      <c r="F109" s="9"/>
      <c r="G109" s="9"/>
      <c r="H109" s="9"/>
    </row>
    <row r="110" spans="1:8" ht="16.5" customHeight="1" x14ac:dyDescent="0.2">
      <c r="A110" s="2"/>
      <c r="B110" s="2"/>
      <c r="C110" s="2"/>
      <c r="D110" s="8"/>
      <c r="E110" s="2"/>
      <c r="F110" s="9"/>
      <c r="G110" s="9"/>
      <c r="H110" s="9"/>
    </row>
    <row r="111" spans="1:8" ht="16.5" customHeight="1" x14ac:dyDescent="0.2">
      <c r="A111" s="2"/>
      <c r="B111" s="2"/>
      <c r="C111" s="2"/>
      <c r="D111" s="8"/>
      <c r="E111" s="2"/>
      <c r="F111" s="9"/>
      <c r="G111" s="9"/>
      <c r="H111" s="9"/>
    </row>
    <row r="112" spans="1:8" ht="16.5" customHeight="1" x14ac:dyDescent="0.2">
      <c r="A112" s="2"/>
      <c r="B112" s="2"/>
      <c r="C112" s="2"/>
      <c r="D112" s="8"/>
      <c r="E112" s="2"/>
      <c r="F112" s="9"/>
      <c r="G112" s="9"/>
      <c r="H112" s="9"/>
    </row>
    <row r="113" spans="1:8" ht="16.5" customHeight="1" x14ac:dyDescent="0.2">
      <c r="A113" s="2"/>
      <c r="B113" s="2"/>
      <c r="C113" s="2"/>
      <c r="D113" s="8"/>
      <c r="E113" s="2"/>
      <c r="F113" s="9"/>
      <c r="G113" s="9"/>
      <c r="H113" s="9"/>
    </row>
    <row r="114" spans="1:8" ht="16.5" customHeight="1" x14ac:dyDescent="0.2">
      <c r="A114" s="2"/>
      <c r="B114" s="2"/>
      <c r="C114" s="2"/>
      <c r="D114" s="8"/>
      <c r="E114" s="2"/>
      <c r="F114" s="9"/>
      <c r="G114" s="9"/>
      <c r="H114" s="9"/>
    </row>
    <row r="115" spans="1:8" ht="16.5" customHeight="1" x14ac:dyDescent="0.2">
      <c r="A115" s="2"/>
      <c r="B115" s="2"/>
      <c r="C115" s="2"/>
      <c r="D115" s="8"/>
      <c r="E115" s="2"/>
      <c r="F115" s="9"/>
      <c r="G115" s="9"/>
      <c r="H115" s="9"/>
    </row>
    <row r="116" spans="1:8" ht="16.5" customHeight="1" x14ac:dyDescent="0.2">
      <c r="A116" s="2"/>
      <c r="B116" s="2"/>
      <c r="C116" s="2"/>
      <c r="D116" s="8"/>
      <c r="E116" s="2"/>
      <c r="F116" s="9"/>
      <c r="G116" s="9"/>
      <c r="H116" s="9"/>
    </row>
    <row r="117" spans="1:8" ht="16.5" customHeight="1" x14ac:dyDescent="0.2">
      <c r="A117" s="2"/>
      <c r="B117" s="2"/>
      <c r="C117" s="2"/>
      <c r="D117" s="8"/>
      <c r="E117" s="2"/>
      <c r="F117" s="9"/>
      <c r="G117" s="9"/>
      <c r="H117" s="9"/>
    </row>
    <row r="118" spans="1:8" ht="16.5" customHeight="1" x14ac:dyDescent="0.2">
      <c r="A118" s="2"/>
      <c r="B118" s="2"/>
      <c r="C118" s="2"/>
      <c r="D118" s="8"/>
      <c r="E118" s="2"/>
      <c r="F118" s="9"/>
      <c r="G118" s="9"/>
      <c r="H118" s="9"/>
    </row>
    <row r="119" spans="1:8" ht="16.5" customHeight="1" x14ac:dyDescent="0.2">
      <c r="A119" s="2"/>
      <c r="B119" s="2"/>
      <c r="C119" s="2"/>
      <c r="D119" s="8"/>
      <c r="E119" s="2"/>
      <c r="F119" s="9"/>
      <c r="G119" s="9"/>
      <c r="H119" s="9"/>
    </row>
    <row r="120" spans="1:8" ht="16.5" customHeight="1" x14ac:dyDescent="0.2">
      <c r="A120" s="2"/>
      <c r="B120" s="2"/>
      <c r="C120" s="2"/>
      <c r="D120" s="8"/>
      <c r="E120" s="2"/>
      <c r="F120" s="9"/>
      <c r="G120" s="9"/>
      <c r="H120" s="9"/>
    </row>
    <row r="121" spans="1:8" ht="16.5" customHeight="1" x14ac:dyDescent="0.2">
      <c r="A121" s="2"/>
      <c r="B121" s="2"/>
      <c r="C121" s="2"/>
      <c r="D121" s="8"/>
      <c r="E121" s="2"/>
      <c r="F121" s="9"/>
      <c r="G121" s="9"/>
      <c r="H121" s="9"/>
    </row>
    <row r="122" spans="1:8" ht="16.5" customHeight="1" x14ac:dyDescent="0.2">
      <c r="A122" s="2"/>
      <c r="B122" s="2"/>
      <c r="C122" s="2"/>
      <c r="D122" s="8"/>
      <c r="E122" s="2"/>
      <c r="F122" s="9"/>
      <c r="G122" s="9"/>
      <c r="H122" s="9"/>
    </row>
    <row r="123" spans="1:8" ht="16.5" customHeight="1" x14ac:dyDescent="0.2">
      <c r="A123" s="2"/>
      <c r="B123" s="2"/>
      <c r="C123" s="2"/>
      <c r="D123" s="8"/>
      <c r="E123" s="2"/>
      <c r="F123" s="9"/>
      <c r="G123" s="9"/>
      <c r="H123" s="9"/>
    </row>
    <row r="124" spans="1:8" ht="16.5" customHeight="1" x14ac:dyDescent="0.2">
      <c r="A124" s="2"/>
      <c r="B124" s="2"/>
      <c r="C124" s="2"/>
      <c r="D124" s="8"/>
      <c r="E124" s="2"/>
      <c r="F124" s="9"/>
      <c r="G124" s="9"/>
      <c r="H124" s="9"/>
    </row>
    <row r="125" spans="1:8" ht="16.5" customHeight="1" x14ac:dyDescent="0.2">
      <c r="A125" s="2"/>
      <c r="B125" s="2"/>
      <c r="C125" s="2"/>
      <c r="D125" s="8"/>
      <c r="E125" s="2"/>
      <c r="F125" s="9"/>
      <c r="G125" s="9"/>
      <c r="H125" s="9"/>
    </row>
    <row r="126" spans="1:8" ht="16.5" customHeight="1" x14ac:dyDescent="0.2">
      <c r="A126" s="2"/>
      <c r="B126" s="2"/>
      <c r="C126" s="2"/>
      <c r="D126" s="8"/>
      <c r="E126" s="2"/>
      <c r="F126" s="9"/>
      <c r="G126" s="9"/>
      <c r="H126" s="9"/>
    </row>
    <row r="127" spans="1:8" ht="16.5" customHeight="1" x14ac:dyDescent="0.2">
      <c r="A127" s="2"/>
      <c r="B127" s="2"/>
      <c r="C127" s="2"/>
      <c r="D127" s="8"/>
      <c r="E127" s="2"/>
      <c r="F127" s="9"/>
      <c r="G127" s="9"/>
      <c r="H127" s="9"/>
    </row>
    <row r="128" spans="1:8" ht="16.5" customHeight="1" x14ac:dyDescent="0.2">
      <c r="A128" s="2"/>
      <c r="B128" s="2"/>
      <c r="C128" s="2"/>
      <c r="D128" s="8"/>
      <c r="E128" s="2"/>
      <c r="F128" s="9"/>
      <c r="G128" s="9"/>
      <c r="H128" s="9"/>
    </row>
    <row r="129" spans="1:8" ht="16.5" customHeight="1" x14ac:dyDescent="0.2">
      <c r="A129" s="2"/>
      <c r="B129" s="2"/>
      <c r="C129" s="2"/>
      <c r="D129" s="8"/>
      <c r="E129" s="2"/>
      <c r="F129" s="9"/>
      <c r="G129" s="9"/>
      <c r="H129" s="9"/>
    </row>
    <row r="130" spans="1:8" ht="16.5" customHeight="1" x14ac:dyDescent="0.2">
      <c r="A130" s="2"/>
      <c r="B130" s="2"/>
      <c r="C130" s="2"/>
      <c r="D130" s="8"/>
      <c r="E130" s="2"/>
      <c r="F130" s="9"/>
      <c r="G130" s="9"/>
      <c r="H130" s="9"/>
    </row>
    <row r="131" spans="1:8" ht="16.5" customHeight="1" x14ac:dyDescent="0.2">
      <c r="A131" s="2"/>
      <c r="B131" s="2"/>
      <c r="C131" s="2"/>
      <c r="D131" s="8"/>
      <c r="E131" s="2"/>
      <c r="F131" s="9"/>
      <c r="G131" s="9"/>
      <c r="H131" s="9"/>
    </row>
    <row r="132" spans="1:8" ht="16.5" customHeight="1" x14ac:dyDescent="0.2">
      <c r="A132" s="2"/>
      <c r="B132" s="2"/>
      <c r="C132" s="2"/>
      <c r="D132" s="8"/>
      <c r="E132" s="2"/>
      <c r="F132" s="9"/>
      <c r="G132" s="9"/>
      <c r="H132" s="9"/>
    </row>
    <row r="133" spans="1:8" ht="16.5" customHeight="1" x14ac:dyDescent="0.2">
      <c r="A133" s="2"/>
      <c r="B133" s="2"/>
      <c r="C133" s="2"/>
      <c r="D133" s="8"/>
      <c r="E133" s="2"/>
      <c r="F133" s="9"/>
      <c r="G133" s="9"/>
      <c r="H133" s="9"/>
    </row>
    <row r="134" spans="1:8" ht="16.5" customHeight="1" x14ac:dyDescent="0.2">
      <c r="A134" s="2"/>
      <c r="B134" s="2"/>
      <c r="C134" s="2"/>
      <c r="D134" s="8"/>
      <c r="E134" s="2"/>
      <c r="F134" s="9"/>
      <c r="G134" s="9"/>
      <c r="H134" s="9"/>
    </row>
    <row r="135" spans="1:8" ht="16.5" customHeight="1" x14ac:dyDescent="0.2">
      <c r="A135" s="2"/>
      <c r="B135" s="2"/>
      <c r="C135" s="2"/>
      <c r="D135" s="8"/>
      <c r="E135" s="2"/>
      <c r="F135" s="9"/>
      <c r="G135" s="9"/>
      <c r="H135" s="9"/>
    </row>
    <row r="136" spans="1:8" ht="16.5" customHeight="1" x14ac:dyDescent="0.2">
      <c r="A136" s="2"/>
      <c r="B136" s="2"/>
      <c r="C136" s="2"/>
      <c r="D136" s="8"/>
      <c r="E136" s="2"/>
      <c r="F136" s="9"/>
      <c r="G136" s="9"/>
      <c r="H136" s="9"/>
    </row>
    <row r="137" spans="1:8" ht="16.5" customHeight="1" x14ac:dyDescent="0.2">
      <c r="A137" s="2"/>
      <c r="B137" s="2"/>
      <c r="C137" s="2"/>
      <c r="D137" s="8"/>
      <c r="E137" s="2"/>
      <c r="F137" s="9"/>
      <c r="G137" s="9"/>
      <c r="H137" s="9"/>
    </row>
    <row r="138" spans="1:8" ht="16.5" customHeight="1" x14ac:dyDescent="0.2">
      <c r="A138" s="2"/>
      <c r="B138" s="2"/>
      <c r="C138" s="2"/>
      <c r="D138" s="8"/>
      <c r="E138" s="2"/>
      <c r="F138" s="9"/>
      <c r="G138" s="9"/>
      <c r="H138" s="9"/>
    </row>
    <row r="139" spans="1:8" ht="16.5" customHeight="1" x14ac:dyDescent="0.2">
      <c r="A139" s="2"/>
      <c r="B139" s="2"/>
      <c r="C139" s="2"/>
      <c r="D139" s="8"/>
      <c r="E139" s="2"/>
      <c r="F139" s="9"/>
      <c r="G139" s="9"/>
      <c r="H139" s="9"/>
    </row>
    <row r="140" spans="1:8" ht="16.5" customHeight="1" x14ac:dyDescent="0.2">
      <c r="A140" s="2"/>
      <c r="B140" s="2"/>
      <c r="C140" s="2"/>
      <c r="D140" s="8"/>
      <c r="E140" s="2"/>
      <c r="F140" s="9"/>
      <c r="G140" s="9"/>
      <c r="H140" s="9"/>
    </row>
    <row r="141" spans="1:8" ht="16.5" customHeight="1" x14ac:dyDescent="0.2">
      <c r="A141" s="2"/>
      <c r="B141" s="2"/>
      <c r="C141" s="2"/>
      <c r="D141" s="8"/>
      <c r="E141" s="2"/>
      <c r="F141" s="9"/>
      <c r="G141" s="9"/>
      <c r="H141" s="9"/>
    </row>
    <row r="142" spans="1:8" ht="16.5" customHeight="1" x14ac:dyDescent="0.2">
      <c r="A142" s="2"/>
      <c r="B142" s="2"/>
      <c r="C142" s="2"/>
      <c r="D142" s="8"/>
      <c r="E142" s="2"/>
      <c r="F142" s="9"/>
      <c r="G142" s="9"/>
      <c r="H142" s="9"/>
    </row>
    <row r="143" spans="1:8" ht="16.5" customHeight="1" x14ac:dyDescent="0.2">
      <c r="A143" s="2"/>
      <c r="B143" s="2"/>
      <c r="C143" s="2"/>
      <c r="D143" s="8"/>
      <c r="E143" s="2"/>
      <c r="F143" s="9"/>
      <c r="G143" s="9"/>
      <c r="H143" s="9"/>
    </row>
    <row r="144" spans="1:8" ht="16.5" customHeight="1" x14ac:dyDescent="0.2">
      <c r="A144" s="2"/>
      <c r="B144" s="2"/>
      <c r="C144" s="2"/>
      <c r="D144" s="8"/>
      <c r="E144" s="2"/>
      <c r="F144" s="9"/>
      <c r="G144" s="9"/>
      <c r="H144" s="9"/>
    </row>
    <row r="145" spans="1:8" ht="16.5" customHeight="1" x14ac:dyDescent="0.2">
      <c r="A145" s="2"/>
      <c r="B145" s="2"/>
      <c r="C145" s="2"/>
      <c r="D145" s="8"/>
      <c r="E145" s="2"/>
      <c r="F145" s="9"/>
      <c r="G145" s="9"/>
      <c r="H145" s="9"/>
    </row>
    <row r="146" spans="1:8" ht="16.5" customHeight="1" x14ac:dyDescent="0.2">
      <c r="A146" s="2"/>
      <c r="B146" s="2"/>
      <c r="C146" s="2"/>
      <c r="D146" s="8"/>
      <c r="E146" s="2"/>
      <c r="F146" s="9"/>
      <c r="G146" s="9"/>
      <c r="H146" s="9"/>
    </row>
    <row r="147" spans="1:8" ht="16.5" customHeight="1" x14ac:dyDescent="0.2">
      <c r="A147" s="2"/>
      <c r="B147" s="2"/>
      <c r="C147" s="2"/>
      <c r="D147" s="8"/>
      <c r="E147" s="2"/>
      <c r="F147" s="9"/>
      <c r="G147" s="9"/>
      <c r="H147" s="9"/>
    </row>
    <row r="148" spans="1:8" ht="16.5" customHeight="1" x14ac:dyDescent="0.2">
      <c r="A148" s="2"/>
      <c r="B148" s="2"/>
      <c r="C148" s="2"/>
      <c r="D148" s="8"/>
      <c r="E148" s="2"/>
      <c r="F148" s="9"/>
      <c r="G148" s="9"/>
      <c r="H148" s="9"/>
    </row>
    <row r="149" spans="1:8" ht="16.5" customHeight="1" x14ac:dyDescent="0.2">
      <c r="A149" s="2"/>
      <c r="B149" s="2"/>
      <c r="C149" s="2"/>
      <c r="D149" s="8"/>
      <c r="E149" s="2"/>
      <c r="F149" s="9"/>
      <c r="G149" s="9"/>
      <c r="H149" s="9"/>
    </row>
    <row r="150" spans="1:8" ht="16.5" customHeight="1" x14ac:dyDescent="0.2">
      <c r="A150" s="2"/>
      <c r="B150" s="2"/>
      <c r="C150" s="2"/>
      <c r="D150" s="8"/>
      <c r="E150" s="2"/>
      <c r="F150" s="9"/>
      <c r="G150" s="9"/>
      <c r="H150" s="9"/>
    </row>
    <row r="151" spans="1:8" ht="16.5" customHeight="1" x14ac:dyDescent="0.2">
      <c r="A151" s="2"/>
      <c r="B151" s="2"/>
      <c r="C151" s="2"/>
      <c r="D151" s="8"/>
      <c r="E151" s="2"/>
      <c r="F151" s="9"/>
      <c r="G151" s="9"/>
      <c r="H151" s="9"/>
    </row>
    <row r="152" spans="1:8" ht="16.5" customHeight="1" x14ac:dyDescent="0.2">
      <c r="A152" s="2"/>
      <c r="B152" s="2"/>
      <c r="C152" s="2"/>
      <c r="D152" s="8"/>
      <c r="E152" s="2"/>
      <c r="F152" s="9"/>
      <c r="G152" s="9"/>
      <c r="H152" s="9"/>
    </row>
    <row r="153" spans="1:8" ht="16.5" customHeight="1" x14ac:dyDescent="0.2">
      <c r="A153" s="2"/>
      <c r="B153" s="2"/>
      <c r="C153" s="2"/>
      <c r="D153" s="8"/>
      <c r="E153" s="2"/>
      <c r="F153" s="9"/>
      <c r="G153" s="9"/>
      <c r="H153" s="9"/>
    </row>
    <row r="154" spans="1:8" ht="16.5" customHeight="1" x14ac:dyDescent="0.2">
      <c r="A154" s="2"/>
      <c r="B154" s="2"/>
      <c r="C154" s="2"/>
      <c r="D154" s="8"/>
      <c r="E154" s="2"/>
      <c r="F154" s="9"/>
      <c r="G154" s="9"/>
      <c r="H154" s="9"/>
    </row>
    <row r="155" spans="1:8" ht="16.5" customHeight="1" x14ac:dyDescent="0.2">
      <c r="A155" s="2"/>
      <c r="B155" s="2"/>
      <c r="C155" s="2"/>
      <c r="D155" s="8"/>
      <c r="E155" s="2"/>
      <c r="F155" s="9"/>
      <c r="G155" s="9"/>
      <c r="H155" s="9"/>
    </row>
    <row r="156" spans="1:8" ht="16.5" customHeight="1" x14ac:dyDescent="0.2">
      <c r="A156" s="2"/>
      <c r="B156" s="2"/>
      <c r="C156" s="2"/>
      <c r="D156" s="8"/>
      <c r="E156" s="2"/>
      <c r="F156" s="9"/>
      <c r="G156" s="9"/>
      <c r="H156" s="9"/>
    </row>
    <row r="157" spans="1:8" ht="16.5" customHeight="1" x14ac:dyDescent="0.2">
      <c r="A157" s="2"/>
      <c r="B157" s="2"/>
      <c r="C157" s="2"/>
      <c r="D157" s="8"/>
      <c r="E157" s="2"/>
      <c r="F157" s="9"/>
      <c r="G157" s="9"/>
      <c r="H157" s="9"/>
    </row>
    <row r="158" spans="1:8" ht="16.5" customHeight="1" x14ac:dyDescent="0.2">
      <c r="A158" s="2"/>
      <c r="B158" s="2"/>
      <c r="C158" s="2"/>
      <c r="D158" s="8"/>
      <c r="E158" s="2"/>
      <c r="F158" s="9"/>
      <c r="G158" s="9"/>
      <c r="H158" s="9"/>
    </row>
    <row r="159" spans="1:8" ht="16.5" customHeight="1" x14ac:dyDescent="0.2">
      <c r="A159" s="2"/>
      <c r="B159" s="2"/>
      <c r="C159" s="2"/>
      <c r="D159" s="8"/>
      <c r="E159" s="2"/>
      <c r="F159" s="9"/>
      <c r="G159" s="9"/>
      <c r="H159" s="9"/>
    </row>
    <row r="160" spans="1:8" ht="16.5" customHeight="1" x14ac:dyDescent="0.2">
      <c r="A160" s="2"/>
      <c r="B160" s="2"/>
      <c r="C160" s="2"/>
      <c r="D160" s="8"/>
      <c r="E160" s="2"/>
      <c r="F160" s="9"/>
      <c r="G160" s="9"/>
      <c r="H160" s="9"/>
    </row>
    <row r="161" spans="1:8" ht="16.5" customHeight="1" x14ac:dyDescent="0.2">
      <c r="A161" s="2"/>
      <c r="B161" s="2"/>
      <c r="C161" s="2"/>
      <c r="D161" s="8"/>
      <c r="E161" s="2"/>
      <c r="F161" s="9"/>
      <c r="G161" s="9"/>
      <c r="H161" s="9"/>
    </row>
    <row r="162" spans="1:8" ht="16.5" customHeight="1" x14ac:dyDescent="0.2">
      <c r="A162" s="2"/>
      <c r="B162" s="2"/>
      <c r="C162" s="2"/>
      <c r="D162" s="8"/>
      <c r="E162" s="2"/>
      <c r="F162" s="9"/>
      <c r="G162" s="9"/>
      <c r="H162" s="9"/>
    </row>
    <row r="163" spans="1:8" ht="16.5" customHeight="1" x14ac:dyDescent="0.2">
      <c r="A163" s="2"/>
      <c r="B163" s="2"/>
      <c r="C163" s="2"/>
      <c r="D163" s="8"/>
      <c r="E163" s="2"/>
      <c r="F163" s="9"/>
      <c r="G163" s="9"/>
      <c r="H163" s="9"/>
    </row>
    <row r="164" spans="1:8" ht="16.5" customHeight="1" x14ac:dyDescent="0.2">
      <c r="A164" s="2"/>
      <c r="B164" s="2"/>
      <c r="C164" s="2"/>
      <c r="D164" s="8"/>
      <c r="E164" s="2"/>
      <c r="F164" s="9"/>
      <c r="G164" s="9"/>
      <c r="H164" s="9"/>
    </row>
    <row r="165" spans="1:8" ht="16.5" customHeight="1" x14ac:dyDescent="0.2">
      <c r="A165" s="2"/>
      <c r="B165" s="2"/>
      <c r="C165" s="2"/>
      <c r="D165" s="8"/>
      <c r="E165" s="2"/>
      <c r="F165" s="9"/>
      <c r="G165" s="9"/>
      <c r="H165" s="9"/>
    </row>
    <row r="166" spans="1:8" ht="16.5" customHeight="1" x14ac:dyDescent="0.2">
      <c r="A166" s="2"/>
      <c r="B166" s="2"/>
      <c r="C166" s="2"/>
      <c r="D166" s="8"/>
      <c r="E166" s="2"/>
      <c r="F166" s="9"/>
      <c r="G166" s="9"/>
      <c r="H166" s="9"/>
    </row>
    <row r="167" spans="1:8" ht="16.5" customHeight="1" x14ac:dyDescent="0.2">
      <c r="A167" s="2"/>
      <c r="B167" s="2"/>
      <c r="C167" s="2"/>
      <c r="D167" s="8"/>
      <c r="E167" s="2"/>
      <c r="F167" s="9"/>
      <c r="G167" s="9"/>
      <c r="H167" s="9"/>
    </row>
    <row r="168" spans="1:8" ht="16.5" customHeight="1" x14ac:dyDescent="0.2">
      <c r="A168" s="2"/>
      <c r="B168" s="2"/>
      <c r="C168" s="2"/>
      <c r="D168" s="8"/>
      <c r="E168" s="2"/>
      <c r="F168" s="9"/>
      <c r="G168" s="9"/>
      <c r="H168" s="9"/>
    </row>
    <row r="169" spans="1:8" ht="16.5" customHeight="1" x14ac:dyDescent="0.2">
      <c r="A169" s="2"/>
      <c r="B169" s="2"/>
      <c r="C169" s="2"/>
      <c r="D169" s="8"/>
      <c r="E169" s="2"/>
      <c r="F169" s="9"/>
      <c r="G169" s="9"/>
      <c r="H169" s="9"/>
    </row>
    <row r="170" spans="1:8" ht="16.5" customHeight="1" x14ac:dyDescent="0.2">
      <c r="A170" s="2"/>
      <c r="B170" s="2"/>
      <c r="C170" s="2"/>
      <c r="D170" s="8"/>
      <c r="E170" s="2"/>
      <c r="F170" s="9"/>
      <c r="G170" s="9"/>
      <c r="H170" s="9"/>
    </row>
    <row r="171" spans="1:8" ht="16.5" customHeight="1" x14ac:dyDescent="0.2">
      <c r="A171" s="2"/>
      <c r="B171" s="2"/>
      <c r="C171" s="2"/>
      <c r="D171" s="8"/>
      <c r="E171" s="2"/>
      <c r="F171" s="9"/>
      <c r="G171" s="9"/>
      <c r="H171" s="9"/>
    </row>
    <row r="172" spans="1:8" ht="16.5" customHeight="1" x14ac:dyDescent="0.2">
      <c r="A172" s="2"/>
      <c r="B172" s="2"/>
      <c r="C172" s="2"/>
      <c r="D172" s="8"/>
      <c r="E172" s="2"/>
      <c r="F172" s="9"/>
      <c r="G172" s="9"/>
      <c r="H172" s="9"/>
    </row>
    <row r="173" spans="1:8" ht="16.5" customHeight="1" x14ac:dyDescent="0.2">
      <c r="A173" s="2"/>
      <c r="B173" s="2"/>
      <c r="C173" s="2"/>
      <c r="D173" s="8"/>
      <c r="E173" s="2"/>
      <c r="F173" s="9"/>
      <c r="G173" s="9"/>
      <c r="H173" s="9"/>
    </row>
    <row r="174" spans="1:8" ht="16.5" customHeight="1" x14ac:dyDescent="0.2">
      <c r="A174" s="2"/>
      <c r="B174" s="2"/>
      <c r="C174" s="2"/>
      <c r="D174" s="8"/>
      <c r="E174" s="2"/>
      <c r="F174" s="9"/>
      <c r="G174" s="9"/>
      <c r="H174" s="9"/>
    </row>
    <row r="175" spans="1:8" ht="16.5" customHeight="1" x14ac:dyDescent="0.2">
      <c r="A175" s="2"/>
      <c r="B175" s="2"/>
      <c r="C175" s="2"/>
      <c r="D175" s="8"/>
      <c r="E175" s="2"/>
      <c r="F175" s="9"/>
      <c r="G175" s="9"/>
      <c r="H175" s="9"/>
    </row>
    <row r="176" spans="1:8" ht="16.5" customHeight="1" x14ac:dyDescent="0.2">
      <c r="A176" s="2"/>
      <c r="B176" s="2"/>
      <c r="C176" s="2"/>
      <c r="D176" s="8"/>
      <c r="E176" s="2"/>
      <c r="F176" s="9"/>
      <c r="G176" s="9"/>
      <c r="H176" s="9"/>
    </row>
    <row r="177" spans="1:8" ht="16.5" customHeight="1" x14ac:dyDescent="0.2">
      <c r="A177" s="2"/>
      <c r="B177" s="2"/>
      <c r="C177" s="2"/>
      <c r="D177" s="8"/>
      <c r="E177" s="2"/>
      <c r="F177" s="9"/>
      <c r="G177" s="9"/>
      <c r="H177" s="9"/>
    </row>
    <row r="178" spans="1:8" ht="16.5" customHeight="1" x14ac:dyDescent="0.2">
      <c r="A178" s="2"/>
      <c r="B178" s="2"/>
      <c r="C178" s="2"/>
      <c r="D178" s="8"/>
      <c r="E178" s="2"/>
      <c r="F178" s="9"/>
      <c r="G178" s="9"/>
      <c r="H178" s="9"/>
    </row>
    <row r="179" spans="1:8" ht="16.5" customHeight="1" x14ac:dyDescent="0.2">
      <c r="A179" s="2"/>
      <c r="B179" s="2"/>
      <c r="C179" s="2"/>
      <c r="D179" s="8"/>
      <c r="E179" s="2"/>
      <c r="F179" s="9"/>
      <c r="G179" s="9"/>
      <c r="H179" s="9"/>
    </row>
    <row r="180" spans="1:8" ht="16.5" customHeight="1" x14ac:dyDescent="0.2">
      <c r="A180" s="2"/>
      <c r="B180" s="2"/>
      <c r="C180" s="2"/>
      <c r="D180" s="8"/>
      <c r="E180" s="2"/>
      <c r="F180" s="9"/>
      <c r="G180" s="9"/>
      <c r="H180" s="9"/>
    </row>
    <row r="181" spans="1:8" ht="16.5" customHeight="1" x14ac:dyDescent="0.2">
      <c r="A181" s="2"/>
      <c r="B181" s="2"/>
      <c r="C181" s="2"/>
      <c r="D181" s="8"/>
      <c r="E181" s="2"/>
      <c r="F181" s="9"/>
      <c r="G181" s="9"/>
      <c r="H181" s="9"/>
    </row>
    <row r="182" spans="1:8" ht="16.5" customHeight="1" x14ac:dyDescent="0.2">
      <c r="A182" s="2"/>
      <c r="B182" s="2"/>
      <c r="C182" s="2"/>
      <c r="D182" s="8"/>
      <c r="E182" s="2"/>
      <c r="F182" s="9"/>
      <c r="G182" s="9"/>
      <c r="H182" s="9"/>
    </row>
    <row r="183" spans="1:8" ht="16.5" customHeight="1" x14ac:dyDescent="0.2">
      <c r="A183" s="2"/>
      <c r="B183" s="2"/>
      <c r="C183" s="2"/>
      <c r="D183" s="8"/>
      <c r="E183" s="2"/>
      <c r="F183" s="9"/>
      <c r="G183" s="9"/>
      <c r="H183" s="9"/>
    </row>
    <row r="184" spans="1:8" ht="16.5" customHeight="1" x14ac:dyDescent="0.2">
      <c r="A184" s="2"/>
      <c r="B184" s="2"/>
      <c r="C184" s="2"/>
      <c r="D184" s="8"/>
      <c r="E184" s="2"/>
      <c r="F184" s="9"/>
      <c r="G184" s="9"/>
      <c r="H184" s="9"/>
    </row>
    <row r="185" spans="1:8" ht="16.5" customHeight="1" x14ac:dyDescent="0.2">
      <c r="A185" s="2"/>
      <c r="B185" s="2"/>
      <c r="C185" s="2"/>
      <c r="D185" s="8"/>
      <c r="E185" s="2"/>
      <c r="F185" s="9"/>
      <c r="G185" s="9"/>
      <c r="H185" s="9"/>
    </row>
    <row r="186" spans="1:8" ht="16.5" customHeight="1" x14ac:dyDescent="0.2">
      <c r="A186" s="2"/>
      <c r="B186" s="2"/>
      <c r="C186" s="2"/>
      <c r="D186" s="8"/>
      <c r="E186" s="2"/>
      <c r="F186" s="9"/>
      <c r="G186" s="9"/>
      <c r="H186" s="9"/>
    </row>
    <row r="187" spans="1:8" ht="16.5" customHeight="1" x14ac:dyDescent="0.2">
      <c r="A187" s="2"/>
      <c r="B187" s="2"/>
      <c r="C187" s="2"/>
      <c r="D187" s="8"/>
      <c r="E187" s="2"/>
      <c r="F187" s="9"/>
      <c r="G187" s="9"/>
      <c r="H187" s="9"/>
    </row>
    <row r="188" spans="1:8" ht="16.5" customHeight="1" x14ac:dyDescent="0.2">
      <c r="A188" s="2"/>
      <c r="B188" s="2"/>
      <c r="C188" s="2"/>
      <c r="D188" s="8"/>
      <c r="E188" s="2"/>
      <c r="F188" s="9"/>
      <c r="G188" s="9"/>
      <c r="H188" s="9"/>
    </row>
    <row r="189" spans="1:8" ht="16.5" customHeight="1" x14ac:dyDescent="0.2">
      <c r="A189" s="2"/>
      <c r="B189" s="2"/>
      <c r="C189" s="2"/>
      <c r="D189" s="8"/>
      <c r="E189" s="2"/>
      <c r="F189" s="9"/>
      <c r="G189" s="9"/>
      <c r="H189" s="9"/>
    </row>
    <row r="190" spans="1:8" ht="16.5" customHeight="1" x14ac:dyDescent="0.2">
      <c r="A190" s="2"/>
      <c r="B190" s="2"/>
      <c r="C190" s="2"/>
      <c r="D190" s="8"/>
      <c r="E190" s="2"/>
      <c r="F190" s="9"/>
      <c r="G190" s="9"/>
      <c r="H190" s="9"/>
    </row>
    <row r="191" spans="1:8" ht="16.5" customHeight="1" x14ac:dyDescent="0.2">
      <c r="A191" s="2"/>
      <c r="B191" s="2"/>
      <c r="C191" s="2"/>
      <c r="D191" s="8"/>
      <c r="E191" s="2"/>
      <c r="F191" s="9"/>
      <c r="G191" s="9"/>
      <c r="H191" s="9"/>
    </row>
    <row r="192" spans="1:8" ht="16.5" customHeight="1" x14ac:dyDescent="0.2">
      <c r="A192" s="2"/>
      <c r="B192" s="2"/>
      <c r="C192" s="2"/>
      <c r="D192" s="8"/>
      <c r="E192" s="2"/>
      <c r="F192" s="9"/>
      <c r="G192" s="9"/>
      <c r="H192" s="9"/>
    </row>
    <row r="193" spans="1:8" ht="16.5" customHeight="1" x14ac:dyDescent="0.2">
      <c r="A193" s="2"/>
      <c r="B193" s="2"/>
      <c r="C193" s="2"/>
      <c r="D193" s="8"/>
      <c r="E193" s="2"/>
      <c r="F193" s="9"/>
      <c r="G193" s="9"/>
      <c r="H193" s="9"/>
    </row>
    <row r="194" spans="1:8" ht="16.5" customHeight="1" x14ac:dyDescent="0.2">
      <c r="A194" s="2"/>
      <c r="B194" s="2"/>
      <c r="C194" s="2"/>
      <c r="D194" s="8"/>
      <c r="E194" s="2"/>
      <c r="F194" s="9"/>
      <c r="G194" s="9"/>
      <c r="H194" s="9"/>
    </row>
    <row r="195" spans="1:8" ht="16.5" customHeight="1" x14ac:dyDescent="0.2">
      <c r="A195" s="2"/>
      <c r="B195" s="2"/>
      <c r="C195" s="2"/>
      <c r="D195" s="8"/>
      <c r="E195" s="2"/>
      <c r="F195" s="9"/>
      <c r="G195" s="9"/>
      <c r="H195" s="9"/>
    </row>
    <row r="196" spans="1:8" ht="16.5" customHeight="1" x14ac:dyDescent="0.2">
      <c r="A196" s="2"/>
      <c r="B196" s="2"/>
      <c r="C196" s="2"/>
      <c r="D196" s="8"/>
      <c r="E196" s="2"/>
      <c r="F196" s="9"/>
      <c r="G196" s="9"/>
      <c r="H196" s="9"/>
    </row>
    <row r="197" spans="1:8" ht="16.5" customHeight="1" x14ac:dyDescent="0.2">
      <c r="A197" s="2"/>
      <c r="B197" s="2"/>
      <c r="C197" s="2"/>
      <c r="D197" s="8"/>
      <c r="E197" s="2"/>
      <c r="F197" s="9"/>
      <c r="G197" s="9"/>
      <c r="H197" s="9"/>
    </row>
    <row r="198" spans="1:8" ht="16.5" customHeight="1" x14ac:dyDescent="0.2">
      <c r="A198" s="2"/>
      <c r="B198" s="2"/>
      <c r="C198" s="2"/>
      <c r="D198" s="8"/>
      <c r="E198" s="2"/>
      <c r="F198" s="9"/>
      <c r="G198" s="9"/>
      <c r="H198" s="9"/>
    </row>
    <row r="199" spans="1:8" ht="16.5" customHeight="1" x14ac:dyDescent="0.2">
      <c r="A199" s="2"/>
      <c r="B199" s="2"/>
      <c r="C199" s="2"/>
      <c r="D199" s="8"/>
      <c r="E199" s="2"/>
      <c r="F199" s="9"/>
      <c r="G199" s="9"/>
      <c r="H199" s="9"/>
    </row>
    <row r="200" spans="1:8" ht="16.5" customHeight="1" x14ac:dyDescent="0.2">
      <c r="A200" s="2"/>
      <c r="B200" s="2"/>
      <c r="C200" s="2"/>
      <c r="D200" s="8"/>
      <c r="E200" s="2"/>
      <c r="F200" s="9"/>
      <c r="G200" s="9"/>
      <c r="H200" s="9"/>
    </row>
    <row r="201" spans="1:8" ht="16.5" customHeight="1" x14ac:dyDescent="0.2">
      <c r="A201" s="2"/>
      <c r="B201" s="2"/>
      <c r="C201" s="2"/>
      <c r="D201" s="8"/>
      <c r="E201" s="2"/>
      <c r="F201" s="9"/>
      <c r="G201" s="9"/>
      <c r="H201" s="9"/>
    </row>
    <row r="202" spans="1:8" ht="16.5" customHeight="1" x14ac:dyDescent="0.2">
      <c r="A202" s="2"/>
      <c r="B202" s="2"/>
      <c r="C202" s="2"/>
      <c r="D202" s="8"/>
      <c r="E202" s="2"/>
      <c r="F202" s="9"/>
      <c r="G202" s="9"/>
      <c r="H202" s="9"/>
    </row>
    <row r="203" spans="1:8" ht="16.5" customHeight="1" x14ac:dyDescent="0.2">
      <c r="A203" s="2"/>
      <c r="B203" s="2"/>
      <c r="C203" s="2"/>
      <c r="D203" s="8"/>
      <c r="E203" s="2"/>
      <c r="F203" s="9"/>
      <c r="G203" s="9"/>
      <c r="H203" s="9"/>
    </row>
    <row r="204" spans="1:8" ht="16.5" customHeight="1" x14ac:dyDescent="0.2">
      <c r="A204" s="2"/>
      <c r="B204" s="2"/>
      <c r="C204" s="2"/>
      <c r="D204" s="8"/>
      <c r="E204" s="2"/>
      <c r="F204" s="9"/>
      <c r="G204" s="9"/>
      <c r="H204" s="9"/>
    </row>
    <row r="205" spans="1:8" ht="16.5" customHeight="1" x14ac:dyDescent="0.2">
      <c r="A205" s="2"/>
      <c r="B205" s="2"/>
      <c r="C205" s="2"/>
      <c r="D205" s="8"/>
      <c r="E205" s="2"/>
      <c r="F205" s="9"/>
      <c r="G205" s="9"/>
      <c r="H205" s="9"/>
    </row>
    <row r="206" spans="1:8" ht="16.5" customHeight="1" x14ac:dyDescent="0.2">
      <c r="A206" s="2"/>
      <c r="B206" s="2"/>
      <c r="C206" s="2"/>
      <c r="D206" s="8"/>
      <c r="E206" s="2"/>
      <c r="F206" s="9"/>
      <c r="G206" s="9"/>
      <c r="H206" s="9"/>
    </row>
    <row r="207" spans="1:8" ht="16.5" customHeight="1" x14ac:dyDescent="0.2">
      <c r="A207" s="2"/>
      <c r="B207" s="2"/>
      <c r="C207" s="2"/>
      <c r="D207" s="8"/>
      <c r="E207" s="2"/>
      <c r="F207" s="9"/>
      <c r="G207" s="9"/>
      <c r="H207" s="9"/>
    </row>
    <row r="208" spans="1:8" ht="16.5" customHeight="1" x14ac:dyDescent="0.2">
      <c r="A208" s="2"/>
      <c r="B208" s="2"/>
      <c r="C208" s="2"/>
      <c r="D208" s="8"/>
      <c r="E208" s="2"/>
      <c r="F208" s="9"/>
      <c r="G208" s="9"/>
      <c r="H208" s="9"/>
    </row>
    <row r="209" spans="1:8" ht="16.5" customHeight="1" x14ac:dyDescent="0.2">
      <c r="A209" s="2"/>
      <c r="B209" s="2"/>
      <c r="C209" s="2"/>
      <c r="D209" s="8"/>
      <c r="E209" s="2"/>
      <c r="F209" s="9"/>
      <c r="G209" s="9"/>
      <c r="H209" s="9"/>
    </row>
    <row r="210" spans="1:8" ht="16.5" customHeight="1" x14ac:dyDescent="0.2">
      <c r="A210" s="2"/>
      <c r="B210" s="2"/>
      <c r="C210" s="2"/>
      <c r="D210" s="8"/>
      <c r="E210" s="2"/>
      <c r="F210" s="9"/>
      <c r="G210" s="9"/>
      <c r="H210" s="9"/>
    </row>
    <row r="211" spans="1:8" ht="16.5" customHeight="1" x14ac:dyDescent="0.2">
      <c r="A211" s="2"/>
      <c r="B211" s="2"/>
      <c r="C211" s="2"/>
      <c r="D211" s="8"/>
      <c r="E211" s="2"/>
      <c r="F211" s="9"/>
      <c r="G211" s="9"/>
      <c r="H211" s="9"/>
    </row>
    <row r="212" spans="1:8" ht="16.5" customHeight="1" x14ac:dyDescent="0.2">
      <c r="A212" s="2"/>
      <c r="B212" s="2"/>
      <c r="C212" s="2"/>
      <c r="D212" s="8"/>
      <c r="E212" s="2"/>
      <c r="F212" s="9"/>
      <c r="G212" s="9"/>
      <c r="H212" s="9"/>
    </row>
    <row r="213" spans="1:8" ht="16.5" customHeight="1" x14ac:dyDescent="0.2">
      <c r="A213" s="2"/>
      <c r="B213" s="2"/>
      <c r="C213" s="2"/>
      <c r="D213" s="8"/>
      <c r="E213" s="2"/>
      <c r="F213" s="9"/>
      <c r="G213" s="9"/>
      <c r="H213" s="9"/>
    </row>
    <row r="214" spans="1:8" ht="16.5" customHeight="1" x14ac:dyDescent="0.2">
      <c r="A214" s="2"/>
      <c r="B214" s="2"/>
      <c r="C214" s="2"/>
      <c r="D214" s="8"/>
      <c r="E214" s="2"/>
      <c r="F214" s="9"/>
      <c r="G214" s="9"/>
      <c r="H214" s="9"/>
    </row>
    <row r="215" spans="1:8" ht="16.5" customHeight="1" x14ac:dyDescent="0.2">
      <c r="A215" s="2"/>
      <c r="B215" s="2"/>
      <c r="C215" s="2"/>
      <c r="D215" s="8"/>
      <c r="E215" s="2"/>
      <c r="F215" s="9"/>
      <c r="G215" s="9"/>
      <c r="H215" s="9"/>
    </row>
    <row r="216" spans="1:8" ht="16.5" customHeight="1" x14ac:dyDescent="0.2">
      <c r="A216" s="2"/>
      <c r="B216" s="2"/>
      <c r="C216" s="2"/>
      <c r="D216" s="8"/>
      <c r="E216" s="2"/>
      <c r="F216" s="9"/>
      <c r="G216" s="9"/>
      <c r="H216" s="9"/>
    </row>
    <row r="217" spans="1:8" ht="16.5" customHeight="1" x14ac:dyDescent="0.2">
      <c r="A217" s="2"/>
      <c r="B217" s="2"/>
      <c r="C217" s="2"/>
      <c r="D217" s="8"/>
      <c r="E217" s="2"/>
      <c r="F217" s="9"/>
      <c r="G217" s="9"/>
      <c r="H217" s="9"/>
    </row>
    <row r="218" spans="1:8" ht="16.5" customHeight="1" x14ac:dyDescent="0.2">
      <c r="A218" s="2"/>
      <c r="B218" s="2"/>
      <c r="C218" s="2"/>
      <c r="D218" s="8"/>
      <c r="E218" s="2"/>
      <c r="F218" s="9"/>
      <c r="G218" s="9"/>
      <c r="H218" s="9"/>
    </row>
    <row r="219" spans="1:8" ht="16.5" customHeight="1" x14ac:dyDescent="0.2">
      <c r="A219" s="2"/>
      <c r="B219" s="2"/>
      <c r="C219" s="2"/>
      <c r="D219" s="8"/>
      <c r="E219" s="2"/>
      <c r="F219" s="9"/>
      <c r="G219" s="9"/>
      <c r="H219" s="9"/>
    </row>
    <row r="220" spans="1:8" ht="16.5" customHeight="1" x14ac:dyDescent="0.2">
      <c r="A220" s="2"/>
      <c r="B220" s="2"/>
      <c r="C220" s="2"/>
      <c r="D220" s="8"/>
      <c r="E220" s="2"/>
      <c r="F220" s="9"/>
      <c r="G220" s="9"/>
      <c r="H220" s="9"/>
    </row>
    <row r="221" spans="1:8" ht="16.5" customHeight="1" x14ac:dyDescent="0.2">
      <c r="A221" s="2"/>
      <c r="B221" s="2"/>
      <c r="C221" s="2"/>
      <c r="D221" s="8"/>
      <c r="E221" s="2"/>
      <c r="F221" s="9"/>
      <c r="G221" s="9"/>
      <c r="H221" s="9"/>
    </row>
    <row r="222" spans="1:8" ht="16.5" customHeight="1" x14ac:dyDescent="0.2">
      <c r="A222" s="2"/>
      <c r="B222" s="2"/>
      <c r="C222" s="2"/>
      <c r="D222" s="8"/>
      <c r="E222" s="2"/>
      <c r="F222" s="9"/>
      <c r="G222" s="9"/>
      <c r="H222" s="9"/>
    </row>
    <row r="223" spans="1:8" ht="16.5" customHeight="1" x14ac:dyDescent="0.2">
      <c r="A223" s="2"/>
      <c r="B223" s="2"/>
      <c r="C223" s="2"/>
      <c r="D223" s="8"/>
      <c r="E223" s="2"/>
      <c r="F223" s="9"/>
      <c r="G223" s="9"/>
      <c r="H223" s="9"/>
    </row>
    <row r="224" spans="1:8" ht="16.5" customHeight="1" x14ac:dyDescent="0.2">
      <c r="A224" s="2"/>
      <c r="B224" s="2"/>
      <c r="C224" s="2"/>
      <c r="D224" s="8"/>
      <c r="E224" s="2"/>
      <c r="F224" s="9"/>
      <c r="G224" s="9"/>
      <c r="H224" s="9"/>
    </row>
    <row r="225" spans="1:8" ht="16.5" customHeight="1" x14ac:dyDescent="0.2">
      <c r="A225" s="2"/>
      <c r="B225" s="2"/>
      <c r="C225" s="2"/>
      <c r="D225" s="8"/>
      <c r="E225" s="2"/>
      <c r="F225" s="9"/>
      <c r="G225" s="9"/>
      <c r="H225" s="9"/>
    </row>
    <row r="226" spans="1:8" ht="16.5" customHeight="1" x14ac:dyDescent="0.2">
      <c r="A226" s="2"/>
      <c r="B226" s="2"/>
      <c r="C226" s="2"/>
      <c r="D226" s="8"/>
      <c r="E226" s="2"/>
      <c r="F226" s="9"/>
      <c r="G226" s="9"/>
      <c r="H226" s="9"/>
    </row>
    <row r="227" spans="1:8" ht="16.5" customHeight="1" x14ac:dyDescent="0.2">
      <c r="A227" s="2"/>
      <c r="B227" s="2"/>
      <c r="C227" s="2"/>
      <c r="D227" s="8"/>
      <c r="E227" s="2"/>
      <c r="F227" s="9"/>
      <c r="G227" s="9"/>
      <c r="H227" s="9"/>
    </row>
    <row r="228" spans="1:8" ht="16.5" customHeight="1" x14ac:dyDescent="0.2">
      <c r="A228" s="2"/>
      <c r="B228" s="2"/>
      <c r="C228" s="2"/>
      <c r="D228" s="8"/>
      <c r="E228" s="2"/>
      <c r="F228" s="9"/>
      <c r="G228" s="9"/>
      <c r="H228" s="9"/>
    </row>
    <row r="229" spans="1:8" ht="16.5" customHeight="1" x14ac:dyDescent="0.2">
      <c r="A229" s="2"/>
      <c r="B229" s="2"/>
      <c r="C229" s="2"/>
      <c r="D229" s="8"/>
      <c r="E229" s="2"/>
      <c r="F229" s="9"/>
      <c r="G229" s="9"/>
      <c r="H229" s="9"/>
    </row>
    <row r="230" spans="1:8" ht="16.5" customHeight="1" x14ac:dyDescent="0.2">
      <c r="A230" s="2"/>
      <c r="B230" s="2"/>
      <c r="C230" s="2"/>
      <c r="D230" s="8"/>
      <c r="E230" s="2"/>
      <c r="F230" s="9"/>
      <c r="G230" s="9"/>
      <c r="H230" s="9"/>
    </row>
    <row r="231" spans="1:8" ht="16.5" customHeight="1" x14ac:dyDescent="0.2">
      <c r="A231" s="2"/>
      <c r="B231" s="2"/>
      <c r="C231" s="2"/>
      <c r="D231" s="8"/>
      <c r="E231" s="2"/>
      <c r="F231" s="9"/>
      <c r="G231" s="9"/>
      <c r="H231" s="9"/>
    </row>
    <row r="232" spans="1:8" ht="16.5" customHeight="1" x14ac:dyDescent="0.2">
      <c r="A232" s="2"/>
      <c r="B232" s="2"/>
      <c r="C232" s="2"/>
      <c r="D232" s="8"/>
      <c r="E232" s="2"/>
      <c r="F232" s="9"/>
      <c r="G232" s="9"/>
      <c r="H232" s="9"/>
    </row>
    <row r="233" spans="1:8" ht="16.5" customHeight="1" x14ac:dyDescent="0.2">
      <c r="A233" s="2"/>
      <c r="B233" s="2"/>
      <c r="C233" s="2"/>
      <c r="D233" s="8"/>
      <c r="E233" s="2"/>
      <c r="F233" s="9"/>
      <c r="G233" s="9"/>
      <c r="H233" s="9"/>
    </row>
    <row r="234" spans="1:8" ht="16.5" customHeight="1" x14ac:dyDescent="0.2">
      <c r="A234" s="2"/>
      <c r="B234" s="2"/>
      <c r="C234" s="2"/>
      <c r="D234" s="8"/>
      <c r="E234" s="2"/>
      <c r="F234" s="9"/>
      <c r="G234" s="9"/>
      <c r="H234" s="9"/>
    </row>
    <row r="235" spans="1:8" ht="16.5" customHeight="1" x14ac:dyDescent="0.2">
      <c r="A235" s="2"/>
      <c r="B235" s="2"/>
      <c r="C235" s="2"/>
      <c r="D235" s="8"/>
      <c r="E235" s="2"/>
      <c r="F235" s="9"/>
      <c r="G235" s="9"/>
      <c r="H235" s="9"/>
    </row>
    <row r="236" spans="1:8" ht="16.5" customHeight="1" x14ac:dyDescent="0.2">
      <c r="A236" s="2"/>
      <c r="B236" s="2"/>
      <c r="C236" s="2"/>
      <c r="D236" s="8"/>
      <c r="E236" s="2"/>
      <c r="F236" s="9"/>
      <c r="G236" s="9"/>
      <c r="H236" s="9"/>
    </row>
    <row r="237" spans="1:8" ht="16.5" customHeight="1" x14ac:dyDescent="0.2">
      <c r="A237" s="2"/>
      <c r="B237" s="2"/>
      <c r="C237" s="2"/>
      <c r="D237" s="8"/>
      <c r="E237" s="2"/>
      <c r="F237" s="9"/>
      <c r="G237" s="9"/>
      <c r="H237" s="9"/>
    </row>
    <row r="238" spans="1:8" ht="16.5" customHeight="1" x14ac:dyDescent="0.2">
      <c r="A238" s="2"/>
      <c r="B238" s="2"/>
      <c r="C238" s="2"/>
      <c r="D238" s="8"/>
      <c r="E238" s="2"/>
      <c r="F238" s="9"/>
      <c r="G238" s="9"/>
      <c r="H238" s="9"/>
    </row>
    <row r="239" spans="1:8" ht="16.5" customHeight="1" x14ac:dyDescent="0.2">
      <c r="A239" s="2"/>
      <c r="B239" s="2"/>
      <c r="C239" s="2"/>
      <c r="D239" s="8"/>
      <c r="E239" s="2"/>
      <c r="F239" s="9"/>
      <c r="G239" s="9"/>
      <c r="H239" s="9"/>
    </row>
    <row r="240" spans="1:8" ht="16.5" customHeight="1" x14ac:dyDescent="0.2">
      <c r="A240" s="2"/>
      <c r="B240" s="2"/>
      <c r="C240" s="2"/>
      <c r="D240" s="8"/>
      <c r="E240" s="2"/>
      <c r="F240" s="9"/>
      <c r="G240" s="9"/>
      <c r="H240" s="9"/>
    </row>
    <row r="241" spans="1:8" ht="16.5" customHeight="1" x14ac:dyDescent="0.2">
      <c r="A241" s="2"/>
      <c r="B241" s="2"/>
      <c r="C241" s="2"/>
      <c r="D241" s="8"/>
      <c r="E241" s="2"/>
      <c r="F241" s="9"/>
      <c r="G241" s="9"/>
      <c r="H241" s="9"/>
    </row>
    <row r="242" spans="1:8" ht="16.5" customHeight="1" x14ac:dyDescent="0.2">
      <c r="A242" s="2"/>
      <c r="B242" s="2"/>
      <c r="C242" s="2"/>
      <c r="D242" s="8"/>
      <c r="E242" s="2"/>
      <c r="F242" s="9"/>
      <c r="G242" s="9"/>
      <c r="H242" s="9"/>
    </row>
    <row r="243" spans="1:8" ht="16.5" customHeight="1" x14ac:dyDescent="0.2">
      <c r="A243" s="2"/>
      <c r="B243" s="2"/>
      <c r="C243" s="2"/>
      <c r="D243" s="8"/>
      <c r="E243" s="2"/>
      <c r="F243" s="9"/>
      <c r="G243" s="9"/>
      <c r="H243" s="9"/>
    </row>
    <row r="244" spans="1:8" ht="16.5" customHeight="1" x14ac:dyDescent="0.2">
      <c r="A244" s="2"/>
      <c r="B244" s="2"/>
      <c r="C244" s="2"/>
      <c r="D244" s="8"/>
      <c r="E244" s="2"/>
      <c r="F244" s="9"/>
      <c r="G244" s="9"/>
      <c r="H244" s="9"/>
    </row>
    <row r="245" spans="1:8" ht="16.5" customHeight="1" x14ac:dyDescent="0.2">
      <c r="A245" s="2"/>
      <c r="B245" s="2"/>
      <c r="C245" s="2"/>
      <c r="D245" s="8"/>
      <c r="E245" s="2"/>
      <c r="F245" s="9"/>
      <c r="G245" s="9"/>
      <c r="H245" s="9"/>
    </row>
    <row r="246" spans="1:8" ht="16.5" customHeight="1" x14ac:dyDescent="0.2">
      <c r="A246" s="2"/>
      <c r="B246" s="2"/>
      <c r="C246" s="2"/>
      <c r="D246" s="8"/>
      <c r="E246" s="2"/>
      <c r="F246" s="9"/>
      <c r="G246" s="9"/>
      <c r="H246" s="9"/>
    </row>
    <row r="247" spans="1:8" ht="16.5" customHeight="1" x14ac:dyDescent="0.2">
      <c r="A247" s="2"/>
      <c r="B247" s="2"/>
      <c r="C247" s="2"/>
      <c r="D247" s="8"/>
      <c r="E247" s="2"/>
      <c r="F247" s="9"/>
      <c r="G247" s="9"/>
      <c r="H247" s="9"/>
    </row>
    <row r="248" spans="1:8" ht="16.5" customHeight="1" x14ac:dyDescent="0.2">
      <c r="A248" s="2"/>
      <c r="B248" s="2"/>
      <c r="C248" s="2"/>
      <c r="D248" s="8"/>
      <c r="E248" s="2"/>
      <c r="F248" s="9"/>
      <c r="G248" s="9"/>
      <c r="H248" s="9"/>
    </row>
    <row r="249" spans="1:8" ht="16.5" customHeight="1" x14ac:dyDescent="0.2">
      <c r="A249" s="2"/>
      <c r="B249" s="2"/>
      <c r="C249" s="2"/>
      <c r="D249" s="8"/>
      <c r="E249" s="2"/>
      <c r="F249" s="9"/>
      <c r="G249" s="9"/>
      <c r="H249" s="9"/>
    </row>
    <row r="250" spans="1:8" ht="16.5" customHeight="1" x14ac:dyDescent="0.2">
      <c r="A250" s="2"/>
      <c r="B250" s="2"/>
      <c r="C250" s="2"/>
      <c r="D250" s="8"/>
      <c r="E250" s="2"/>
      <c r="F250" s="9"/>
      <c r="G250" s="9"/>
      <c r="H250" s="9"/>
    </row>
    <row r="251" spans="1:8" ht="16.5" customHeight="1" x14ac:dyDescent="0.2">
      <c r="A251" s="2"/>
      <c r="B251" s="2"/>
      <c r="C251" s="2"/>
      <c r="D251" s="8"/>
      <c r="E251" s="2"/>
      <c r="F251" s="9"/>
      <c r="G251" s="9"/>
      <c r="H251" s="9"/>
    </row>
    <row r="252" spans="1:8" ht="16.5" customHeight="1" x14ac:dyDescent="0.2">
      <c r="A252" s="2"/>
      <c r="B252" s="2"/>
      <c r="C252" s="2"/>
      <c r="D252" s="8"/>
      <c r="E252" s="2"/>
      <c r="F252" s="9"/>
      <c r="G252" s="9"/>
      <c r="H252" s="9"/>
    </row>
    <row r="253" spans="1:8" ht="16.5" customHeight="1" x14ac:dyDescent="0.2">
      <c r="A253" s="2"/>
      <c r="B253" s="2"/>
      <c r="C253" s="2"/>
      <c r="D253" s="8"/>
      <c r="E253" s="2"/>
      <c r="F253" s="9"/>
      <c r="G253" s="9"/>
      <c r="H253" s="9"/>
    </row>
    <row r="254" spans="1:8" ht="16.5" customHeight="1" x14ac:dyDescent="0.2">
      <c r="A254" s="2"/>
      <c r="B254" s="2"/>
      <c r="C254" s="2"/>
      <c r="D254" s="8"/>
      <c r="E254" s="2"/>
      <c r="F254" s="9"/>
      <c r="G254" s="9"/>
      <c r="H254" s="9"/>
    </row>
    <row r="255" spans="1:8" ht="16.5" customHeight="1" x14ac:dyDescent="0.2">
      <c r="A255" s="2"/>
      <c r="B255" s="2"/>
      <c r="C255" s="2"/>
      <c r="D255" s="8"/>
      <c r="E255" s="2"/>
      <c r="F255" s="9"/>
      <c r="G255" s="9"/>
      <c r="H255" s="9"/>
    </row>
    <row r="256" spans="1:8" ht="16.5" customHeight="1" x14ac:dyDescent="0.2">
      <c r="A256" s="2"/>
      <c r="B256" s="2"/>
      <c r="C256" s="2"/>
      <c r="D256" s="8"/>
      <c r="E256" s="2"/>
      <c r="F256" s="9"/>
      <c r="G256" s="9"/>
      <c r="H256" s="9"/>
    </row>
    <row r="257" spans="1:8" ht="16.5" customHeight="1" x14ac:dyDescent="0.2">
      <c r="A257" s="2"/>
      <c r="B257" s="2"/>
      <c r="C257" s="2"/>
      <c r="D257" s="8"/>
      <c r="E257" s="2"/>
      <c r="F257" s="9"/>
      <c r="G257" s="9"/>
      <c r="H257" s="9"/>
    </row>
    <row r="258" spans="1:8" ht="16.5" customHeight="1" x14ac:dyDescent="0.2">
      <c r="A258" s="2"/>
      <c r="B258" s="2"/>
      <c r="C258" s="2"/>
      <c r="D258" s="8"/>
      <c r="E258" s="2"/>
      <c r="F258" s="9"/>
      <c r="G258" s="9"/>
      <c r="H258" s="9"/>
    </row>
    <row r="259" spans="1:8" ht="16.5" customHeight="1" x14ac:dyDescent="0.2">
      <c r="A259" s="2"/>
      <c r="B259" s="2"/>
      <c r="C259" s="2"/>
      <c r="D259" s="8"/>
      <c r="E259" s="2"/>
      <c r="F259" s="9"/>
      <c r="G259" s="9"/>
      <c r="H259" s="9"/>
    </row>
    <row r="260" spans="1:8" ht="16.5" customHeight="1" x14ac:dyDescent="0.2">
      <c r="A260" s="2"/>
      <c r="B260" s="2"/>
      <c r="C260" s="2"/>
      <c r="D260" s="8"/>
      <c r="E260" s="2"/>
      <c r="F260" s="9"/>
      <c r="G260" s="9"/>
      <c r="H260" s="9"/>
    </row>
    <row r="261" spans="1:8" ht="16.5" customHeight="1" x14ac:dyDescent="0.2">
      <c r="A261" s="2"/>
      <c r="B261" s="2"/>
      <c r="C261" s="2"/>
      <c r="D261" s="8"/>
      <c r="E261" s="2"/>
      <c r="F261" s="9"/>
      <c r="G261" s="9"/>
      <c r="H261" s="9"/>
    </row>
    <row r="262" spans="1:8" ht="16.5" customHeight="1" x14ac:dyDescent="0.2">
      <c r="A262" s="2"/>
      <c r="B262" s="2"/>
      <c r="C262" s="2"/>
      <c r="D262" s="8"/>
      <c r="E262" s="2"/>
      <c r="F262" s="9"/>
      <c r="G262" s="9"/>
      <c r="H262" s="9"/>
    </row>
    <row r="263" spans="1:8" ht="16.5" customHeight="1" x14ac:dyDescent="0.2">
      <c r="A263" s="2"/>
      <c r="B263" s="2"/>
      <c r="C263" s="2"/>
      <c r="D263" s="8"/>
      <c r="E263" s="2"/>
      <c r="F263" s="9"/>
      <c r="G263" s="9"/>
      <c r="H263" s="9"/>
    </row>
    <row r="264" spans="1:8" ht="16.5" customHeight="1" x14ac:dyDescent="0.2">
      <c r="A264" s="2"/>
      <c r="B264" s="2"/>
      <c r="C264" s="2"/>
      <c r="D264" s="8"/>
      <c r="E264" s="2"/>
      <c r="F264" s="9"/>
      <c r="G264" s="9"/>
      <c r="H264" s="9"/>
    </row>
    <row r="265" spans="1:8" ht="16.5" customHeight="1" x14ac:dyDescent="0.2">
      <c r="A265" s="2"/>
      <c r="B265" s="2"/>
      <c r="C265" s="2"/>
      <c r="D265" s="8"/>
      <c r="E265" s="2"/>
      <c r="F265" s="9"/>
      <c r="G265" s="9"/>
      <c r="H265" s="9"/>
    </row>
    <row r="266" spans="1:8" ht="16.5" customHeight="1" x14ac:dyDescent="0.2">
      <c r="A266" s="2"/>
      <c r="B266" s="2"/>
      <c r="C266" s="2"/>
      <c r="D266" s="8"/>
      <c r="E266" s="2"/>
      <c r="F266" s="9"/>
      <c r="G266" s="9"/>
      <c r="H266" s="9"/>
    </row>
    <row r="267" spans="1:8" ht="16.5" customHeight="1" x14ac:dyDescent="0.2">
      <c r="A267" s="2"/>
      <c r="B267" s="2"/>
      <c r="C267" s="2"/>
      <c r="D267" s="8"/>
      <c r="E267" s="2"/>
      <c r="F267" s="9"/>
      <c r="G267" s="9"/>
      <c r="H267" s="9"/>
    </row>
    <row r="268" spans="1:8" ht="16.5" customHeight="1" x14ac:dyDescent="0.2">
      <c r="A268" s="2"/>
      <c r="B268" s="2"/>
      <c r="C268" s="2"/>
      <c r="D268" s="8"/>
      <c r="E268" s="2"/>
      <c r="F268" s="9"/>
      <c r="G268" s="9"/>
      <c r="H268" s="9"/>
    </row>
    <row r="269" spans="1:8" ht="16.5" customHeight="1" x14ac:dyDescent="0.2">
      <c r="A269" s="2"/>
      <c r="B269" s="2"/>
      <c r="C269" s="2"/>
      <c r="D269" s="8"/>
      <c r="E269" s="2"/>
      <c r="F269" s="9"/>
      <c r="G269" s="9"/>
      <c r="H269" s="9"/>
    </row>
    <row r="270" spans="1:8" ht="16.5" customHeight="1" x14ac:dyDescent="0.2">
      <c r="A270" s="2"/>
      <c r="B270" s="2"/>
      <c r="C270" s="2"/>
      <c r="D270" s="8"/>
      <c r="E270" s="2"/>
      <c r="F270" s="9"/>
      <c r="G270" s="9"/>
      <c r="H270" s="9"/>
    </row>
    <row r="271" spans="1:8" ht="16.5" customHeight="1" x14ac:dyDescent="0.2">
      <c r="A271" s="2"/>
      <c r="B271" s="2"/>
      <c r="C271" s="2"/>
      <c r="D271" s="8"/>
      <c r="E271" s="2"/>
      <c r="F271" s="9"/>
      <c r="G271" s="9"/>
      <c r="H271" s="9"/>
    </row>
    <row r="272" spans="1:8" ht="16.5" customHeight="1" x14ac:dyDescent="0.2">
      <c r="A272" s="2"/>
      <c r="B272" s="2"/>
      <c r="C272" s="2"/>
      <c r="D272" s="8"/>
      <c r="E272" s="2"/>
      <c r="F272" s="9"/>
      <c r="G272" s="9"/>
      <c r="H272" s="9"/>
    </row>
    <row r="273" spans="1:8" ht="16.5" customHeight="1" x14ac:dyDescent="0.2">
      <c r="A273" s="2"/>
      <c r="B273" s="2"/>
      <c r="C273" s="2"/>
      <c r="D273" s="8"/>
      <c r="E273" s="2"/>
      <c r="F273" s="9"/>
      <c r="G273" s="9"/>
      <c r="H273" s="9"/>
    </row>
    <row r="274" spans="1:8" ht="16.5" customHeight="1" x14ac:dyDescent="0.2">
      <c r="A274" s="2"/>
      <c r="B274" s="2"/>
      <c r="C274" s="2"/>
      <c r="D274" s="8"/>
      <c r="E274" s="2"/>
      <c r="F274" s="9"/>
      <c r="G274" s="9"/>
      <c r="H274" s="9"/>
    </row>
    <row r="275" spans="1:8" ht="16.5" customHeight="1" x14ac:dyDescent="0.2">
      <c r="A275" s="2"/>
      <c r="B275" s="2"/>
      <c r="C275" s="2"/>
      <c r="D275" s="8"/>
      <c r="E275" s="2"/>
      <c r="F275" s="9"/>
      <c r="G275" s="9"/>
      <c r="H275" s="9"/>
    </row>
    <row r="276" spans="1:8" ht="16.5" customHeight="1" x14ac:dyDescent="0.2">
      <c r="A276" s="2"/>
      <c r="B276" s="2"/>
      <c r="C276" s="2"/>
      <c r="D276" s="8"/>
      <c r="E276" s="2"/>
      <c r="F276" s="9"/>
      <c r="G276" s="9"/>
      <c r="H276" s="9"/>
    </row>
    <row r="277" spans="1:8" ht="16.5" customHeight="1" x14ac:dyDescent="0.2">
      <c r="A277" s="2"/>
      <c r="B277" s="2"/>
      <c r="C277" s="2"/>
      <c r="D277" s="8"/>
      <c r="E277" s="2"/>
      <c r="F277" s="9"/>
      <c r="G277" s="9"/>
      <c r="H277" s="9"/>
    </row>
    <row r="278" spans="1:8" ht="16.5" customHeight="1" x14ac:dyDescent="0.2">
      <c r="A278" s="2"/>
      <c r="B278" s="2"/>
      <c r="C278" s="2"/>
      <c r="D278" s="8"/>
      <c r="E278" s="2"/>
      <c r="F278" s="9"/>
      <c r="G278" s="9"/>
      <c r="H278" s="9"/>
    </row>
    <row r="279" spans="1:8" ht="16.5" customHeight="1" x14ac:dyDescent="0.2">
      <c r="A279" s="2"/>
      <c r="B279" s="2"/>
      <c r="C279" s="2"/>
      <c r="D279" s="8"/>
      <c r="E279" s="2"/>
      <c r="F279" s="9"/>
      <c r="G279" s="9"/>
      <c r="H279" s="9"/>
    </row>
    <row r="280" spans="1:8" ht="16.5" customHeight="1" x14ac:dyDescent="0.2">
      <c r="A280" s="2"/>
      <c r="B280" s="2"/>
      <c r="C280" s="2"/>
      <c r="D280" s="8"/>
      <c r="E280" s="2"/>
      <c r="F280" s="9"/>
      <c r="G280" s="9"/>
      <c r="H280" s="9"/>
    </row>
    <row r="281" spans="1:8" ht="16.5" customHeight="1" x14ac:dyDescent="0.2">
      <c r="A281" s="2"/>
      <c r="B281" s="2"/>
      <c r="C281" s="2"/>
      <c r="D281" s="8"/>
      <c r="E281" s="2"/>
      <c r="F281" s="9"/>
      <c r="G281" s="9"/>
      <c r="H281" s="9"/>
    </row>
    <row r="282" spans="1:8" ht="16.5" customHeight="1" x14ac:dyDescent="0.2">
      <c r="A282" s="2"/>
      <c r="B282" s="2"/>
      <c r="C282" s="2"/>
      <c r="D282" s="8"/>
      <c r="E282" s="2"/>
      <c r="F282" s="9"/>
      <c r="G282" s="9"/>
      <c r="H282" s="9"/>
    </row>
    <row r="283" spans="1:8" ht="16.5" customHeight="1" x14ac:dyDescent="0.2">
      <c r="A283" s="2"/>
      <c r="B283" s="2"/>
      <c r="C283" s="2"/>
      <c r="D283" s="8"/>
      <c r="E283" s="2"/>
      <c r="F283" s="9"/>
      <c r="G283" s="9"/>
      <c r="H283" s="9"/>
    </row>
    <row r="284" spans="1:8" ht="16.5" customHeight="1" x14ac:dyDescent="0.2">
      <c r="A284" s="2"/>
      <c r="B284" s="2"/>
      <c r="C284" s="2"/>
      <c r="D284" s="8"/>
      <c r="E284" s="2"/>
      <c r="F284" s="9"/>
      <c r="G284" s="9"/>
      <c r="H284" s="9"/>
    </row>
    <row r="285" spans="1:8" ht="16.5" customHeight="1" x14ac:dyDescent="0.2">
      <c r="A285" s="2"/>
      <c r="B285" s="2"/>
      <c r="C285" s="2"/>
      <c r="D285" s="8"/>
      <c r="E285" s="2"/>
      <c r="F285" s="9"/>
      <c r="G285" s="9"/>
      <c r="H285" s="9"/>
    </row>
    <row r="286" spans="1:8" ht="16.5" customHeight="1" x14ac:dyDescent="0.2">
      <c r="A286" s="2"/>
      <c r="B286" s="2"/>
      <c r="C286" s="2"/>
      <c r="D286" s="8"/>
      <c r="E286" s="2"/>
      <c r="F286" s="9"/>
      <c r="G286" s="9"/>
      <c r="H286" s="9"/>
    </row>
    <row r="287" spans="1:8" ht="16.5" customHeight="1" x14ac:dyDescent="0.2">
      <c r="A287" s="2"/>
      <c r="B287" s="2"/>
      <c r="C287" s="2"/>
      <c r="D287" s="8"/>
      <c r="E287" s="2"/>
      <c r="F287" s="9"/>
      <c r="G287" s="9"/>
      <c r="H287" s="9"/>
    </row>
    <row r="288" spans="1:8" ht="16.5" customHeight="1" x14ac:dyDescent="0.2">
      <c r="A288" s="2"/>
      <c r="B288" s="2"/>
      <c r="C288" s="2"/>
      <c r="D288" s="8"/>
      <c r="E288" s="2"/>
      <c r="F288" s="9"/>
      <c r="G288" s="9"/>
      <c r="H288" s="9"/>
    </row>
    <row r="289" spans="1:8" ht="16.5" customHeight="1" x14ac:dyDescent="0.2">
      <c r="A289" s="2"/>
      <c r="B289" s="2"/>
      <c r="C289" s="2"/>
      <c r="D289" s="8"/>
      <c r="E289" s="2"/>
      <c r="F289" s="9"/>
      <c r="G289" s="9"/>
      <c r="H289" s="9"/>
    </row>
    <row r="290" spans="1:8" ht="16.5" customHeight="1" x14ac:dyDescent="0.2">
      <c r="A290" s="2"/>
      <c r="B290" s="2"/>
      <c r="C290" s="2"/>
      <c r="D290" s="8"/>
      <c r="E290" s="2"/>
      <c r="F290" s="9"/>
      <c r="G290" s="9"/>
      <c r="H290" s="9"/>
    </row>
    <row r="291" spans="1:8" ht="16.5" customHeight="1" x14ac:dyDescent="0.2">
      <c r="A291" s="2"/>
      <c r="B291" s="2"/>
      <c r="C291" s="2"/>
      <c r="D291" s="8"/>
      <c r="E291" s="2"/>
      <c r="F291" s="9"/>
      <c r="G291" s="9"/>
      <c r="H291" s="9"/>
    </row>
    <row r="292" spans="1:8" ht="16.5" customHeight="1" x14ac:dyDescent="0.2">
      <c r="A292" s="2"/>
      <c r="B292" s="2"/>
      <c r="C292" s="2"/>
      <c r="D292" s="8"/>
      <c r="E292" s="2"/>
      <c r="F292" s="9"/>
      <c r="G292" s="9"/>
      <c r="H292" s="9"/>
    </row>
    <row r="293" spans="1:8" ht="16.5" customHeight="1" x14ac:dyDescent="0.2">
      <c r="A293" s="2"/>
      <c r="B293" s="2"/>
      <c r="C293" s="2"/>
      <c r="D293" s="8"/>
      <c r="E293" s="2"/>
      <c r="F293" s="9"/>
      <c r="G293" s="9"/>
      <c r="H293" s="9"/>
    </row>
    <row r="294" spans="1:8" ht="16.5" customHeight="1" x14ac:dyDescent="0.2">
      <c r="A294" s="2"/>
      <c r="B294" s="2"/>
      <c r="C294" s="2"/>
      <c r="D294" s="8"/>
      <c r="E294" s="2"/>
      <c r="F294" s="9"/>
      <c r="G294" s="9"/>
      <c r="H294" s="9"/>
    </row>
    <row r="295" spans="1:8" ht="16.5" customHeight="1" x14ac:dyDescent="0.2">
      <c r="A295" s="2"/>
      <c r="B295" s="2"/>
      <c r="C295" s="2"/>
      <c r="D295" s="8"/>
      <c r="E295" s="2"/>
      <c r="F295" s="9"/>
      <c r="G295" s="9"/>
      <c r="H295" s="9"/>
    </row>
    <row r="296" spans="1:8" ht="16.5" customHeight="1" x14ac:dyDescent="0.2">
      <c r="A296" s="2"/>
      <c r="B296" s="2"/>
      <c r="C296" s="2"/>
      <c r="D296" s="8"/>
      <c r="E296" s="2"/>
      <c r="F296" s="9"/>
      <c r="G296" s="9"/>
      <c r="H296" s="9"/>
    </row>
    <row r="297" spans="1:8" ht="16.5" customHeight="1" x14ac:dyDescent="0.2">
      <c r="A297" s="2"/>
      <c r="B297" s="2"/>
      <c r="C297" s="2"/>
      <c r="D297" s="8"/>
      <c r="E297" s="2"/>
      <c r="F297" s="9"/>
      <c r="G297" s="9"/>
      <c r="H297" s="9"/>
    </row>
    <row r="298" spans="1:8" ht="16.5" customHeight="1" x14ac:dyDescent="0.2">
      <c r="A298" s="2"/>
      <c r="B298" s="2"/>
      <c r="C298" s="2"/>
      <c r="D298" s="8"/>
      <c r="E298" s="2"/>
      <c r="F298" s="9"/>
      <c r="G298" s="9"/>
      <c r="H298" s="9"/>
    </row>
    <row r="299" spans="1:8" ht="16.5" customHeight="1" x14ac:dyDescent="0.2">
      <c r="A299" s="2"/>
      <c r="B299" s="2"/>
      <c r="C299" s="2"/>
      <c r="D299" s="8"/>
      <c r="E299" s="2"/>
      <c r="F299" s="9"/>
      <c r="G299" s="9"/>
      <c r="H299" s="9"/>
    </row>
    <row r="300" spans="1:8" ht="16.5" customHeight="1" x14ac:dyDescent="0.2">
      <c r="A300" s="2"/>
      <c r="B300" s="2"/>
      <c r="C300" s="2"/>
      <c r="D300" s="8"/>
      <c r="E300" s="2"/>
      <c r="F300" s="9"/>
      <c r="G300" s="9"/>
      <c r="H300" s="9"/>
    </row>
    <row r="301" spans="1:8" ht="16.5" customHeight="1" x14ac:dyDescent="0.2">
      <c r="A301" s="2"/>
      <c r="B301" s="2"/>
      <c r="C301" s="2"/>
      <c r="D301" s="8"/>
      <c r="E301" s="2"/>
      <c r="F301" s="9"/>
      <c r="G301" s="9"/>
      <c r="H301" s="9"/>
    </row>
    <row r="302" spans="1:8" ht="16.5" customHeight="1" x14ac:dyDescent="0.2">
      <c r="A302" s="2"/>
      <c r="B302" s="2"/>
      <c r="C302" s="2"/>
      <c r="D302" s="8"/>
      <c r="E302" s="2"/>
      <c r="F302" s="9"/>
      <c r="G302" s="9"/>
      <c r="H302" s="9"/>
    </row>
    <row r="303" spans="1:8" ht="16.5" customHeight="1" x14ac:dyDescent="0.2">
      <c r="A303" s="2"/>
      <c r="B303" s="2"/>
      <c r="C303" s="2"/>
      <c r="D303" s="8"/>
      <c r="E303" s="2"/>
      <c r="F303" s="9"/>
      <c r="G303" s="9"/>
      <c r="H303" s="9"/>
    </row>
    <row r="304" spans="1:8" ht="16.5" customHeight="1" x14ac:dyDescent="0.2">
      <c r="A304" s="2"/>
      <c r="B304" s="2"/>
      <c r="C304" s="2"/>
      <c r="D304" s="8"/>
      <c r="E304" s="2"/>
      <c r="F304" s="9"/>
      <c r="G304" s="9"/>
      <c r="H304" s="9"/>
    </row>
    <row r="305" spans="1:8" ht="16.5" customHeight="1" x14ac:dyDescent="0.2">
      <c r="A305" s="2"/>
      <c r="B305" s="2"/>
      <c r="C305" s="2"/>
      <c r="D305" s="8"/>
      <c r="E305" s="2"/>
      <c r="F305" s="9"/>
      <c r="G305" s="9"/>
      <c r="H305" s="9"/>
    </row>
    <row r="306" spans="1:8" ht="16.5" customHeight="1" x14ac:dyDescent="0.2">
      <c r="A306" s="2"/>
      <c r="B306" s="2"/>
      <c r="C306" s="2"/>
      <c r="D306" s="8"/>
      <c r="E306" s="2"/>
      <c r="F306" s="9"/>
      <c r="G306" s="9"/>
      <c r="H306" s="9"/>
    </row>
    <row r="307" spans="1:8" ht="16.5" customHeight="1" x14ac:dyDescent="0.2">
      <c r="A307" s="2"/>
      <c r="B307" s="2"/>
      <c r="C307" s="2"/>
      <c r="D307" s="8"/>
      <c r="E307" s="2"/>
      <c r="F307" s="9"/>
      <c r="G307" s="9"/>
      <c r="H307" s="9"/>
    </row>
    <row r="308" spans="1:8" ht="16.5" customHeight="1" x14ac:dyDescent="0.2">
      <c r="A308" s="2"/>
      <c r="B308" s="2"/>
      <c r="C308" s="2"/>
      <c r="D308" s="8"/>
      <c r="E308" s="2"/>
      <c r="F308" s="9"/>
      <c r="G308" s="9"/>
      <c r="H308" s="9"/>
    </row>
    <row r="309" spans="1:8" ht="16.5" customHeight="1" x14ac:dyDescent="0.2">
      <c r="A309" s="2"/>
      <c r="B309" s="2"/>
      <c r="C309" s="2"/>
      <c r="D309" s="8"/>
      <c r="E309" s="2"/>
      <c r="F309" s="9"/>
      <c r="G309" s="9"/>
      <c r="H309" s="9"/>
    </row>
  </sheetData>
  <mergeCells count="15">
    <mergeCell ref="A9:F9"/>
    <mergeCell ref="A8:H8"/>
    <mergeCell ref="A1:H3"/>
    <mergeCell ref="A4:H4"/>
    <mergeCell ref="A5:H5"/>
    <mergeCell ref="A6:A7"/>
    <mergeCell ref="B6:E7"/>
    <mergeCell ref="F6:F7"/>
    <mergeCell ref="G6:G7"/>
    <mergeCell ref="H6:H7"/>
    <mergeCell ref="B14:D14"/>
    <mergeCell ref="A10:F10"/>
    <mergeCell ref="B11:D11"/>
    <mergeCell ref="B12:D12"/>
    <mergeCell ref="B13:D13"/>
  </mergeCells>
  <printOptions horizontalCentered="1"/>
  <pageMargins left="0.19685039370078741" right="0.19685039370078741" top="0.19685039370078741" bottom="1.1811023622047243" header="0" footer="0"/>
  <pageSetup paperSize="9" scale="73" fitToHeight="0" orientation="landscape" r:id="rId1"/>
  <headerFooter>
    <oddFooter>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tabSelected="1" view="pageBreakPreview" zoomScaleNormal="100" zoomScaleSheetLayoutView="100" workbookViewId="0">
      <selection activeCell="K15" sqref="K15"/>
    </sheetView>
  </sheetViews>
  <sheetFormatPr defaultRowHeight="16.5" customHeight="1" x14ac:dyDescent="0.25"/>
  <cols>
    <col min="1" max="1" width="7.7109375" style="39" customWidth="1"/>
    <col min="2" max="2" width="23.85546875" style="39" customWidth="1"/>
    <col min="3" max="4" width="11.7109375" style="39" customWidth="1"/>
    <col min="5" max="5" width="12.7109375" style="39" customWidth="1"/>
    <col min="6" max="13" width="11.7109375" style="39" customWidth="1"/>
    <col min="14" max="14" width="9.140625" style="51"/>
    <col min="15" max="17" width="11.7109375" style="51" customWidth="1"/>
    <col min="18" max="19" width="9.140625" style="51"/>
    <col min="20" max="16384" width="9.140625" style="39"/>
  </cols>
  <sheetData>
    <row r="1" spans="1:17" ht="16.5" customHeight="1" x14ac:dyDescent="0.25">
      <c r="A1" s="160" t="s">
        <v>58</v>
      </c>
      <c r="B1" s="160"/>
      <c r="C1" s="160"/>
      <c r="D1" s="160"/>
      <c r="E1" s="160"/>
      <c r="F1" s="160"/>
      <c r="G1" s="160"/>
      <c r="H1" s="160"/>
      <c r="I1" s="160"/>
      <c r="J1" s="160"/>
      <c r="K1" s="160"/>
      <c r="L1" s="160"/>
      <c r="M1" s="160"/>
    </row>
    <row r="2" spans="1:17" ht="16.5" customHeight="1" x14ac:dyDescent="0.25">
      <c r="A2" s="160"/>
      <c r="B2" s="160"/>
      <c r="C2" s="160"/>
      <c r="D2" s="160"/>
      <c r="E2" s="160"/>
      <c r="F2" s="160"/>
      <c r="G2" s="160"/>
      <c r="H2" s="160"/>
      <c r="I2" s="160"/>
      <c r="J2" s="160"/>
      <c r="K2" s="160"/>
      <c r="L2" s="160"/>
      <c r="M2" s="160"/>
    </row>
    <row r="3" spans="1:17" ht="16.5" customHeight="1" x14ac:dyDescent="0.25">
      <c r="A3" s="160"/>
      <c r="B3" s="160"/>
      <c r="C3" s="160"/>
      <c r="D3" s="160"/>
      <c r="E3" s="160"/>
      <c r="F3" s="160"/>
      <c r="G3" s="160"/>
      <c r="H3" s="160"/>
      <c r="I3" s="160"/>
      <c r="J3" s="160"/>
      <c r="K3" s="160"/>
      <c r="L3" s="160"/>
      <c r="M3" s="160"/>
    </row>
    <row r="4" spans="1:17" ht="20.100000000000001" customHeight="1" x14ac:dyDescent="0.25">
      <c r="A4" s="257" t="s">
        <v>412</v>
      </c>
      <c r="B4" s="257"/>
      <c r="C4" s="257"/>
      <c r="D4" s="257"/>
      <c r="E4" s="257"/>
      <c r="F4" s="257"/>
      <c r="G4" s="257"/>
      <c r="H4" s="257"/>
      <c r="I4" s="257"/>
      <c r="J4" s="257"/>
      <c r="K4" s="257"/>
      <c r="L4" s="257"/>
      <c r="M4" s="257"/>
    </row>
    <row r="5" spans="1:17" ht="20.100000000000001" customHeight="1" x14ac:dyDescent="0.25">
      <c r="A5" s="162" t="str">
        <f>[2]P.O.!A6</f>
        <v>Objeto:</v>
      </c>
      <c r="B5" s="263" t="str">
        <f>P.O.!D6</f>
        <v>Construção de nova cozinha na Fazenda da Vargem em Nova Era/MG</v>
      </c>
      <c r="C5" s="264"/>
      <c r="D5" s="264"/>
      <c r="E5" s="264"/>
      <c r="F5" s="264"/>
      <c r="G5" s="264"/>
      <c r="H5" s="264"/>
      <c r="I5" s="264"/>
      <c r="J5" s="265"/>
      <c r="K5" s="258" t="s">
        <v>2</v>
      </c>
      <c r="L5" s="260">
        <f>BDI!J27</f>
        <v>0.31409999999999999</v>
      </c>
      <c r="M5" s="262">
        <f ca="1">TODAY()</f>
        <v>44818</v>
      </c>
    </row>
    <row r="6" spans="1:17" ht="20.100000000000001" customHeight="1" x14ac:dyDescent="0.25">
      <c r="A6" s="162"/>
      <c r="B6" s="266"/>
      <c r="C6" s="267"/>
      <c r="D6" s="267"/>
      <c r="E6" s="267"/>
      <c r="F6" s="267"/>
      <c r="G6" s="267"/>
      <c r="H6" s="267"/>
      <c r="I6" s="267"/>
      <c r="J6" s="268"/>
      <c r="K6" s="259"/>
      <c r="L6" s="261"/>
      <c r="M6" s="261"/>
    </row>
    <row r="7" spans="1:17" ht="20.100000000000001" customHeight="1" x14ac:dyDescent="0.25">
      <c r="A7" s="161" t="s">
        <v>40</v>
      </c>
      <c r="B7" s="161"/>
      <c r="C7" s="161"/>
      <c r="D7" s="161"/>
      <c r="E7" s="161"/>
      <c r="F7" s="161"/>
      <c r="G7" s="161"/>
      <c r="H7" s="161"/>
      <c r="I7" s="161"/>
      <c r="J7" s="161"/>
      <c r="K7" s="161"/>
      <c r="L7" s="161"/>
      <c r="M7" s="161"/>
    </row>
    <row r="8" spans="1:17" ht="16.5" customHeight="1" x14ac:dyDescent="0.25">
      <c r="A8" s="269" t="s">
        <v>41</v>
      </c>
      <c r="B8" s="270" t="s">
        <v>42</v>
      </c>
      <c r="C8" s="270"/>
      <c r="D8" s="270"/>
      <c r="E8" s="270" t="s">
        <v>43</v>
      </c>
      <c r="F8" s="270" t="s">
        <v>44</v>
      </c>
      <c r="G8" s="270" t="s">
        <v>400</v>
      </c>
      <c r="H8" s="270" t="s">
        <v>401</v>
      </c>
      <c r="I8" s="270" t="s">
        <v>402</v>
      </c>
      <c r="J8" s="269" t="s">
        <v>403</v>
      </c>
      <c r="K8" s="269" t="s">
        <v>404</v>
      </c>
      <c r="L8" s="269" t="s">
        <v>405</v>
      </c>
      <c r="M8" s="269" t="s">
        <v>406</v>
      </c>
    </row>
    <row r="9" spans="1:17" ht="16.5" customHeight="1" x14ac:dyDescent="0.25">
      <c r="A9" s="269"/>
      <c r="B9" s="270"/>
      <c r="C9" s="270"/>
      <c r="D9" s="270"/>
      <c r="E9" s="270"/>
      <c r="F9" s="270"/>
      <c r="G9" s="269"/>
      <c r="H9" s="269"/>
      <c r="I9" s="269"/>
      <c r="J9" s="269"/>
      <c r="K9" s="269"/>
      <c r="L9" s="269"/>
      <c r="M9" s="269"/>
    </row>
    <row r="10" spans="1:17" ht="21" customHeight="1" x14ac:dyDescent="0.25">
      <c r="A10" s="271">
        <f>P.O.!A10</f>
        <v>1</v>
      </c>
      <c r="B10" s="272" t="str">
        <f>P.O.!D10</f>
        <v>MOBILIZAÇÃO, DESMOBILIZAÇÃO</v>
      </c>
      <c r="C10" s="272"/>
      <c r="D10" s="272"/>
      <c r="E10" s="40" t="s">
        <v>45</v>
      </c>
      <c r="F10" s="41">
        <f>SUM(G10:M10)</f>
        <v>1</v>
      </c>
      <c r="G10" s="41">
        <f>G11/$F11</f>
        <v>0.7</v>
      </c>
      <c r="H10" s="41">
        <v>0</v>
      </c>
      <c r="I10" s="41">
        <f>I11/$F11</f>
        <v>0.3</v>
      </c>
      <c r="J10" s="42"/>
      <c r="K10" s="42"/>
      <c r="L10" s="68"/>
      <c r="M10" s="68"/>
    </row>
    <row r="11" spans="1:17" ht="21" customHeight="1" x14ac:dyDescent="0.25">
      <c r="A11" s="271"/>
      <c r="B11" s="272"/>
      <c r="C11" s="272"/>
      <c r="D11" s="272"/>
      <c r="E11" s="43" t="s">
        <v>46</v>
      </c>
      <c r="F11" s="44">
        <f>P.O.!I12</f>
        <v>269.31</v>
      </c>
      <c r="G11" s="53">
        <f>P.O.!I12*0.7</f>
        <v>188.52</v>
      </c>
      <c r="H11" s="44">
        <f>$F$19*H10</f>
        <v>0</v>
      </c>
      <c r="I11" s="53">
        <f>P.O.!I11*0.3</f>
        <v>80.790000000000006</v>
      </c>
      <c r="J11" s="45"/>
      <c r="K11" s="45"/>
      <c r="L11" s="69"/>
      <c r="M11" s="69"/>
      <c r="O11" s="50">
        <f>F11</f>
        <v>269.31</v>
      </c>
      <c r="P11" s="50">
        <f>SUM(G11:I11)</f>
        <v>269.31</v>
      </c>
      <c r="Q11" s="50">
        <f>O11-P11</f>
        <v>0</v>
      </c>
    </row>
    <row r="12" spans="1:17" ht="21" customHeight="1" x14ac:dyDescent="0.25">
      <c r="A12" s="271">
        <f>P.O.!A13</f>
        <v>2</v>
      </c>
      <c r="B12" s="272" t="str">
        <f>P.O.!D13</f>
        <v>CANTEIRO DE OBRAS</v>
      </c>
      <c r="C12" s="272"/>
      <c r="D12" s="272"/>
      <c r="E12" s="40" t="s">
        <v>45</v>
      </c>
      <c r="F12" s="41">
        <f>SUM(G12:M12)</f>
        <v>1</v>
      </c>
      <c r="G12" s="41">
        <f>G13/$F13</f>
        <v>1</v>
      </c>
      <c r="H12" s="41">
        <f>H13/$F13</f>
        <v>0</v>
      </c>
      <c r="I12" s="41">
        <f>I13/$F13</f>
        <v>0</v>
      </c>
      <c r="J12" s="45"/>
      <c r="K12" s="45"/>
      <c r="L12" s="69"/>
      <c r="M12" s="69"/>
      <c r="O12" s="50"/>
      <c r="P12" s="50"/>
      <c r="Q12" s="50"/>
    </row>
    <row r="13" spans="1:17" ht="21" customHeight="1" x14ac:dyDescent="0.25">
      <c r="A13" s="271"/>
      <c r="B13" s="272"/>
      <c r="C13" s="272"/>
      <c r="D13" s="272"/>
      <c r="E13" s="43" t="s">
        <v>46</v>
      </c>
      <c r="F13" s="44">
        <f>P.O.!I15</f>
        <v>1609.37</v>
      </c>
      <c r="G13" s="53">
        <f>P.O.!I15</f>
        <v>1609.37</v>
      </c>
      <c r="H13" s="44"/>
      <c r="I13" s="44"/>
      <c r="J13" s="45"/>
      <c r="K13" s="45"/>
      <c r="L13" s="69"/>
      <c r="M13" s="69"/>
      <c r="O13" s="50">
        <f>F13</f>
        <v>1609.37</v>
      </c>
      <c r="P13" s="50">
        <f>SUM(G13:I13)</f>
        <v>1609.37</v>
      </c>
      <c r="Q13" s="50">
        <f>O13-P13</f>
        <v>0</v>
      </c>
    </row>
    <row r="14" spans="1:17" ht="21" customHeight="1" x14ac:dyDescent="0.25">
      <c r="A14" s="271">
        <f>P.O.!A16</f>
        <v>3</v>
      </c>
      <c r="B14" s="272" t="str">
        <f>P.O.!D16</f>
        <v>ADMINISTRAÇÃO LOCAL</v>
      </c>
      <c r="C14" s="272"/>
      <c r="D14" s="272"/>
      <c r="E14" s="40" t="s">
        <v>45</v>
      </c>
      <c r="F14" s="41">
        <v>1</v>
      </c>
      <c r="G14" s="41">
        <f t="shared" ref="G14:I14" si="0">G15/$F15</f>
        <v>0.33329999999999999</v>
      </c>
      <c r="H14" s="41">
        <f t="shared" si="0"/>
        <v>0.33329999999999999</v>
      </c>
      <c r="I14" s="41">
        <f t="shared" si="0"/>
        <v>0.33329999999999999</v>
      </c>
      <c r="J14" s="45"/>
      <c r="K14" s="45"/>
      <c r="L14" s="69"/>
      <c r="M14" s="69"/>
      <c r="O14" s="50"/>
      <c r="P14" s="50"/>
      <c r="Q14" s="50"/>
    </row>
    <row r="15" spans="1:17" ht="21" customHeight="1" x14ac:dyDescent="0.25">
      <c r="A15" s="271"/>
      <c r="B15" s="272"/>
      <c r="C15" s="272"/>
      <c r="D15" s="272"/>
      <c r="E15" s="43" t="s">
        <v>46</v>
      </c>
      <c r="F15" s="44">
        <f>P.O.!I19</f>
        <v>13195.25</v>
      </c>
      <c r="G15" s="44">
        <f>P.O.!I19/3</f>
        <v>4398.42</v>
      </c>
      <c r="H15" s="44">
        <f>P.O.!I19/3</f>
        <v>4398.42</v>
      </c>
      <c r="I15" s="44">
        <f>P.O.!I19/3-0.01</f>
        <v>4398.41</v>
      </c>
      <c r="J15" s="45"/>
      <c r="K15" s="45"/>
      <c r="L15" s="69"/>
      <c r="M15" s="69"/>
      <c r="O15" s="50">
        <f>F15</f>
        <v>13195.25</v>
      </c>
      <c r="P15" s="50">
        <f>SUM(G15:I15)</f>
        <v>13195.25</v>
      </c>
      <c r="Q15" s="50">
        <f>O15-P15</f>
        <v>0</v>
      </c>
    </row>
    <row r="16" spans="1:17" ht="21" customHeight="1" x14ac:dyDescent="0.25">
      <c r="A16" s="271">
        <f>P.O.!A20</f>
        <v>4</v>
      </c>
      <c r="B16" s="272" t="str">
        <f>P.O.!D20</f>
        <v>ESTRUTURAS DE CONCRETO</v>
      </c>
      <c r="C16" s="272"/>
      <c r="D16" s="272"/>
      <c r="E16" s="40" t="s">
        <v>45</v>
      </c>
      <c r="F16" s="41">
        <f>SUM(G16:M16)</f>
        <v>1</v>
      </c>
      <c r="G16" s="41">
        <f>G17/$F17</f>
        <v>1</v>
      </c>
      <c r="H16" s="41">
        <f>H17/$F17</f>
        <v>0</v>
      </c>
      <c r="I16" s="41">
        <f>I17/$F17</f>
        <v>0</v>
      </c>
      <c r="J16" s="45"/>
      <c r="K16" s="45"/>
      <c r="L16" s="69"/>
      <c r="M16" s="69"/>
      <c r="O16" s="50"/>
      <c r="P16" s="50"/>
      <c r="Q16" s="50"/>
    </row>
    <row r="17" spans="1:17" ht="21" customHeight="1" x14ac:dyDescent="0.25">
      <c r="A17" s="271"/>
      <c r="B17" s="272"/>
      <c r="C17" s="272"/>
      <c r="D17" s="272"/>
      <c r="E17" s="43" t="s">
        <v>46</v>
      </c>
      <c r="F17" s="44">
        <f>P.O.!I29</f>
        <v>19834.84</v>
      </c>
      <c r="G17" s="53">
        <f>P.O.!I29</f>
        <v>19834.84</v>
      </c>
      <c r="H17" s="44"/>
      <c r="I17" s="44"/>
      <c r="J17" s="45"/>
      <c r="K17" s="45"/>
      <c r="L17" s="69"/>
      <c r="M17" s="69"/>
      <c r="O17" s="50">
        <f>F17</f>
        <v>19834.84</v>
      </c>
      <c r="P17" s="50">
        <f>SUM(G17:I17)</f>
        <v>19834.84</v>
      </c>
      <c r="Q17" s="50">
        <f>O17-P17</f>
        <v>0</v>
      </c>
    </row>
    <row r="18" spans="1:17" ht="21" customHeight="1" x14ac:dyDescent="0.25">
      <c r="A18" s="271">
        <f>P.O.!A30</f>
        <v>5</v>
      </c>
      <c r="B18" s="272" t="str">
        <f>P.O.!D30</f>
        <v>PISO</v>
      </c>
      <c r="C18" s="272"/>
      <c r="D18" s="272"/>
      <c r="E18" s="40" t="s">
        <v>45</v>
      </c>
      <c r="F18" s="41">
        <v>1</v>
      </c>
      <c r="G18" s="41">
        <f t="shared" ref="G18:I18" si="1">G19/$F19</f>
        <v>0</v>
      </c>
      <c r="H18" s="41">
        <f t="shared" si="1"/>
        <v>1</v>
      </c>
      <c r="I18" s="41">
        <f t="shared" si="1"/>
        <v>0</v>
      </c>
      <c r="J18" s="45"/>
      <c r="K18" s="45"/>
      <c r="L18" s="69"/>
      <c r="M18" s="69"/>
      <c r="O18" s="50"/>
      <c r="P18" s="50"/>
      <c r="Q18" s="50"/>
    </row>
    <row r="19" spans="1:17" ht="21" customHeight="1" x14ac:dyDescent="0.25">
      <c r="A19" s="271"/>
      <c r="B19" s="272"/>
      <c r="C19" s="272"/>
      <c r="D19" s="272"/>
      <c r="E19" s="43" t="s">
        <v>46</v>
      </c>
      <c r="F19" s="44">
        <f>P.O.!I36</f>
        <v>1143.23</v>
      </c>
      <c r="G19" s="44"/>
      <c r="H19" s="44">
        <f>P.O.!I36</f>
        <v>1143.23</v>
      </c>
      <c r="I19" s="44"/>
      <c r="J19" s="45"/>
      <c r="K19" s="45"/>
      <c r="L19" s="69"/>
      <c r="M19" s="69"/>
      <c r="O19" s="50">
        <f>F19</f>
        <v>1143.23</v>
      </c>
      <c r="P19" s="50">
        <f>SUM(G19:I19)</f>
        <v>1143.23</v>
      </c>
      <c r="Q19" s="50">
        <f>O19-P19</f>
        <v>0</v>
      </c>
    </row>
    <row r="20" spans="1:17" ht="21" customHeight="1" x14ac:dyDescent="0.25">
      <c r="A20" s="271">
        <f>P.O.!A37</f>
        <v>6</v>
      </c>
      <c r="B20" s="272" t="str">
        <f>P.O.!D37</f>
        <v xml:space="preserve">REVESTIMENTOS </v>
      </c>
      <c r="C20" s="272"/>
      <c r="D20" s="272"/>
      <c r="E20" s="40" t="s">
        <v>45</v>
      </c>
      <c r="F20" s="41">
        <v>1</v>
      </c>
      <c r="G20" s="41">
        <f t="shared" ref="G20:I20" si="2">G21/$F21</f>
        <v>0</v>
      </c>
      <c r="H20" s="41">
        <f t="shared" si="2"/>
        <v>1</v>
      </c>
      <c r="I20" s="41">
        <f t="shared" si="2"/>
        <v>0</v>
      </c>
      <c r="J20" s="45"/>
      <c r="K20" s="45"/>
      <c r="L20" s="69"/>
      <c r="M20" s="69"/>
      <c r="O20" s="50"/>
      <c r="P20" s="50"/>
      <c r="Q20" s="50"/>
    </row>
    <row r="21" spans="1:17" ht="21" customHeight="1" x14ac:dyDescent="0.25">
      <c r="A21" s="271"/>
      <c r="B21" s="272"/>
      <c r="C21" s="272"/>
      <c r="D21" s="272"/>
      <c r="E21" s="43" t="s">
        <v>46</v>
      </c>
      <c r="F21" s="44">
        <f>P.O.!I43</f>
        <v>3438.28</v>
      </c>
      <c r="G21" s="44"/>
      <c r="H21" s="44">
        <f>P.O.!I43</f>
        <v>3438.28</v>
      </c>
      <c r="I21" s="44"/>
      <c r="J21" s="45"/>
      <c r="K21" s="45"/>
      <c r="L21" s="69"/>
      <c r="M21" s="69"/>
      <c r="O21" s="50">
        <f>F21</f>
        <v>3438.28</v>
      </c>
      <c r="P21" s="50">
        <f>SUM(G21:I21)</f>
        <v>3438.28</v>
      </c>
      <c r="Q21" s="50">
        <f>O21-P21</f>
        <v>0</v>
      </c>
    </row>
    <row r="22" spans="1:17" ht="21" customHeight="1" x14ac:dyDescent="0.25">
      <c r="A22" s="271">
        <f>P.O.!A44</f>
        <v>7</v>
      </c>
      <c r="B22" s="272" t="str">
        <f>P.O.!D44</f>
        <v>ESQUADRIAS</v>
      </c>
      <c r="C22" s="272"/>
      <c r="D22" s="272"/>
      <c r="E22" s="40" t="s">
        <v>45</v>
      </c>
      <c r="F22" s="41">
        <f>SUM(G22:M22)</f>
        <v>1</v>
      </c>
      <c r="G22" s="41">
        <f t="shared" ref="G22:I22" si="3">G23/$F23</f>
        <v>7.7299999999999994E-2</v>
      </c>
      <c r="H22" s="41">
        <f t="shared" si="3"/>
        <v>0.92269999999999996</v>
      </c>
      <c r="I22" s="41">
        <f t="shared" si="3"/>
        <v>0</v>
      </c>
      <c r="J22" s="45"/>
      <c r="K22" s="45"/>
      <c r="L22" s="69"/>
      <c r="M22" s="69"/>
      <c r="O22" s="50"/>
      <c r="P22" s="50"/>
      <c r="Q22" s="50"/>
    </row>
    <row r="23" spans="1:17" ht="21" customHeight="1" x14ac:dyDescent="0.25">
      <c r="A23" s="271"/>
      <c r="B23" s="272"/>
      <c r="C23" s="272"/>
      <c r="D23" s="272"/>
      <c r="E23" s="43" t="s">
        <v>46</v>
      </c>
      <c r="F23" s="44">
        <f>P.O.!I49</f>
        <v>3098.51</v>
      </c>
      <c r="G23" s="44">
        <f>P.O.!I45+P.O.!I46</f>
        <v>239.54</v>
      </c>
      <c r="H23" s="44">
        <f>P.O.!I47+P.O.!I48</f>
        <v>2858.97</v>
      </c>
      <c r="I23" s="44"/>
      <c r="J23" s="45"/>
      <c r="K23" s="45"/>
      <c r="L23" s="69"/>
      <c r="M23" s="69"/>
      <c r="O23" s="50">
        <f>F23</f>
        <v>3098.51</v>
      </c>
      <c r="P23" s="50">
        <f>SUM(G23:I23)</f>
        <v>3098.51</v>
      </c>
      <c r="Q23" s="50">
        <f>O23-P23</f>
        <v>0</v>
      </c>
    </row>
    <row r="24" spans="1:17" ht="21" customHeight="1" x14ac:dyDescent="0.25">
      <c r="A24" s="271">
        <f>P.O.!A50</f>
        <v>8</v>
      </c>
      <c r="B24" s="272" t="str">
        <f>P.O.!D50</f>
        <v xml:space="preserve">COBERTURA </v>
      </c>
      <c r="C24" s="272"/>
      <c r="D24" s="272"/>
      <c r="E24" s="40" t="s">
        <v>45</v>
      </c>
      <c r="F24" s="41">
        <f>SUM(G24:M24)</f>
        <v>1</v>
      </c>
      <c r="G24" s="41">
        <f t="shared" ref="G24:I24" si="4">G25/$F25</f>
        <v>0</v>
      </c>
      <c r="H24" s="41">
        <f t="shared" si="4"/>
        <v>0.5</v>
      </c>
      <c r="I24" s="41">
        <f t="shared" si="4"/>
        <v>0.5</v>
      </c>
      <c r="J24" s="45"/>
      <c r="K24" s="45"/>
      <c r="L24" s="69"/>
      <c r="M24" s="69"/>
      <c r="O24" s="50"/>
      <c r="P24" s="50"/>
      <c r="Q24" s="50"/>
    </row>
    <row r="25" spans="1:17" ht="21" customHeight="1" x14ac:dyDescent="0.25">
      <c r="A25" s="271"/>
      <c r="B25" s="272"/>
      <c r="C25" s="272"/>
      <c r="D25" s="272"/>
      <c r="E25" s="43" t="s">
        <v>46</v>
      </c>
      <c r="F25" s="44">
        <f>P.O.!I55</f>
        <v>5114.96</v>
      </c>
      <c r="G25" s="44"/>
      <c r="H25" s="44">
        <f>P.O.!I55/2</f>
        <v>2557.48</v>
      </c>
      <c r="I25" s="44">
        <f>P.O.!I55/2</f>
        <v>2557.48</v>
      </c>
      <c r="J25" s="45"/>
      <c r="K25" s="45"/>
      <c r="L25" s="69"/>
      <c r="M25" s="69"/>
      <c r="O25" s="50">
        <f>F25</f>
        <v>5114.96</v>
      </c>
      <c r="P25" s="50">
        <f>SUM(G25:I25)</f>
        <v>5114.96</v>
      </c>
      <c r="Q25" s="50">
        <f>O25-P25</f>
        <v>0</v>
      </c>
    </row>
    <row r="26" spans="1:17" ht="21" customHeight="1" x14ac:dyDescent="0.25">
      <c r="A26" s="271">
        <f>P.O.!A56</f>
        <v>9</v>
      </c>
      <c r="B26" s="272" t="str">
        <f>P.O.!D56</f>
        <v>PINTURA</v>
      </c>
      <c r="C26" s="272"/>
      <c r="D26" s="272"/>
      <c r="E26" s="40" t="s">
        <v>45</v>
      </c>
      <c r="F26" s="41">
        <f>SUM(G26:M26)</f>
        <v>1</v>
      </c>
      <c r="G26" s="41">
        <f t="shared" ref="G26:I26" si="5">G27/$F27</f>
        <v>0</v>
      </c>
      <c r="H26" s="41">
        <f t="shared" si="5"/>
        <v>0.5</v>
      </c>
      <c r="I26" s="41">
        <f t="shared" si="5"/>
        <v>0.5</v>
      </c>
      <c r="J26" s="45"/>
      <c r="K26" s="45"/>
      <c r="L26" s="69"/>
      <c r="M26" s="69"/>
      <c r="O26" s="50"/>
      <c r="P26" s="50"/>
      <c r="Q26" s="50"/>
    </row>
    <row r="27" spans="1:17" ht="21" customHeight="1" x14ac:dyDescent="0.25">
      <c r="A27" s="271"/>
      <c r="B27" s="272"/>
      <c r="C27" s="272"/>
      <c r="D27" s="272"/>
      <c r="E27" s="43" t="s">
        <v>46</v>
      </c>
      <c r="F27" s="44">
        <f>P.O.!I60</f>
        <v>1780.77</v>
      </c>
      <c r="G27" s="44"/>
      <c r="H27" s="44">
        <f>P.O.!I60/2</f>
        <v>890.39</v>
      </c>
      <c r="I27" s="44">
        <f>P.O.!I60/2-0.001</f>
        <v>890.38</v>
      </c>
      <c r="J27" s="49"/>
      <c r="K27" s="49"/>
      <c r="L27" s="70"/>
      <c r="M27" s="70"/>
      <c r="O27" s="50">
        <f>F27</f>
        <v>1780.77</v>
      </c>
      <c r="P27" s="50">
        <f>SUM(G27:I27)</f>
        <v>1780.77</v>
      </c>
      <c r="Q27" s="50">
        <f>O27-P27</f>
        <v>0</v>
      </c>
    </row>
    <row r="28" spans="1:17" ht="21" customHeight="1" x14ac:dyDescent="0.25">
      <c r="A28" s="271">
        <f>P.O.!A61</f>
        <v>10</v>
      </c>
      <c r="B28" s="273" t="str">
        <f>P.O.!D61</f>
        <v>INSTALAÇÕES ELÉTRICAS</v>
      </c>
      <c r="C28" s="273"/>
      <c r="D28" s="273"/>
      <c r="E28" s="71" t="s">
        <v>45</v>
      </c>
      <c r="F28" s="72">
        <f>SUM(G28:M28)</f>
        <v>1</v>
      </c>
      <c r="G28" s="41">
        <f t="shared" ref="G28:I28" si="6">G29/$F29</f>
        <v>0</v>
      </c>
      <c r="H28" s="41">
        <f t="shared" si="6"/>
        <v>0.5</v>
      </c>
      <c r="I28" s="41">
        <f t="shared" si="6"/>
        <v>0.5</v>
      </c>
      <c r="J28" s="45"/>
      <c r="K28" s="45"/>
      <c r="L28" s="69"/>
      <c r="M28" s="69"/>
      <c r="O28" s="50"/>
      <c r="P28" s="50"/>
      <c r="Q28" s="50"/>
    </row>
    <row r="29" spans="1:17" ht="21" customHeight="1" x14ac:dyDescent="0.25">
      <c r="A29" s="271"/>
      <c r="B29" s="272"/>
      <c r="C29" s="272"/>
      <c r="D29" s="272"/>
      <c r="E29" s="43" t="s">
        <v>46</v>
      </c>
      <c r="F29" s="44">
        <f>P.O.!I74</f>
        <v>4411.46</v>
      </c>
      <c r="G29" s="44"/>
      <c r="H29" s="44">
        <f>P.O.!I74/2</f>
        <v>2205.73</v>
      </c>
      <c r="I29" s="44">
        <f>P.O.!I74/2</f>
        <v>2205.73</v>
      </c>
      <c r="J29" s="45"/>
      <c r="K29" s="45"/>
      <c r="L29" s="69"/>
      <c r="M29" s="69"/>
      <c r="O29" s="50">
        <f>F29</f>
        <v>4411.46</v>
      </c>
      <c r="P29" s="50">
        <f>SUM(G29:I29)</f>
        <v>4411.46</v>
      </c>
      <c r="Q29" s="50">
        <f>O29-P29</f>
        <v>0</v>
      </c>
    </row>
    <row r="30" spans="1:17" ht="21" customHeight="1" x14ac:dyDescent="0.25">
      <c r="A30" s="271">
        <f>P.O.!A75</f>
        <v>11</v>
      </c>
      <c r="B30" s="272" t="str">
        <f>P.O.!D75</f>
        <v>INSTALAÇÕES HIDROSANITÁRIA</v>
      </c>
      <c r="C30" s="272"/>
      <c r="D30" s="272"/>
      <c r="E30" s="40" t="s">
        <v>45</v>
      </c>
      <c r="F30" s="41">
        <f>SUM(G30:M30)</f>
        <v>1</v>
      </c>
      <c r="G30" s="41">
        <f t="shared" ref="G30:I30" si="7">G31/$F31</f>
        <v>0</v>
      </c>
      <c r="H30" s="41">
        <f t="shared" si="7"/>
        <v>0.5</v>
      </c>
      <c r="I30" s="41">
        <f t="shared" si="7"/>
        <v>0.5</v>
      </c>
      <c r="J30" s="45"/>
      <c r="K30" s="45"/>
      <c r="L30" s="69"/>
      <c r="M30" s="69"/>
      <c r="O30" s="50"/>
      <c r="P30" s="50"/>
      <c r="Q30" s="50"/>
    </row>
    <row r="31" spans="1:17" ht="21" customHeight="1" x14ac:dyDescent="0.25">
      <c r="A31" s="271"/>
      <c r="B31" s="272"/>
      <c r="C31" s="272"/>
      <c r="D31" s="272"/>
      <c r="E31" s="43" t="s">
        <v>46</v>
      </c>
      <c r="F31" s="44">
        <f>P.O.!I83</f>
        <v>1172.02</v>
      </c>
      <c r="G31" s="44"/>
      <c r="H31" s="44">
        <f>P.O.!I83/2</f>
        <v>586.01</v>
      </c>
      <c r="I31" s="44">
        <f>P.O.!I83/2</f>
        <v>586.01</v>
      </c>
      <c r="J31" s="45"/>
      <c r="K31" s="45"/>
      <c r="L31" s="69"/>
      <c r="M31" s="69"/>
      <c r="O31" s="50">
        <f>F31</f>
        <v>1172.02</v>
      </c>
      <c r="P31" s="50">
        <f>SUM(G31:I31)</f>
        <v>1172.02</v>
      </c>
      <c r="Q31" s="50">
        <f>O31-P31</f>
        <v>0</v>
      </c>
    </row>
    <row r="32" spans="1:17" ht="21" customHeight="1" x14ac:dyDescent="0.25">
      <c r="A32" s="271">
        <f>P.O.!A84</f>
        <v>12</v>
      </c>
      <c r="B32" s="272" t="str">
        <f>P.O.!D84</f>
        <v>SERVIÇOS DIVERSOS</v>
      </c>
      <c r="C32" s="272"/>
      <c r="D32" s="272"/>
      <c r="E32" s="40" t="s">
        <v>45</v>
      </c>
      <c r="F32" s="41">
        <f>SUM(G32:M32)</f>
        <v>1</v>
      </c>
      <c r="G32" s="41">
        <f t="shared" ref="G32:I32" si="8">G33/$F33</f>
        <v>0</v>
      </c>
      <c r="H32" s="41">
        <f t="shared" si="8"/>
        <v>0</v>
      </c>
      <c r="I32" s="41">
        <f t="shared" si="8"/>
        <v>1</v>
      </c>
      <c r="J32" s="45"/>
      <c r="K32" s="45"/>
      <c r="L32" s="69"/>
      <c r="M32" s="69"/>
      <c r="O32" s="50"/>
      <c r="P32" s="50"/>
      <c r="Q32" s="50"/>
    </row>
    <row r="33" spans="1:17" ht="21.75" customHeight="1" x14ac:dyDescent="0.25">
      <c r="A33" s="271"/>
      <c r="B33" s="272"/>
      <c r="C33" s="272"/>
      <c r="D33" s="272"/>
      <c r="E33" s="43" t="s">
        <v>46</v>
      </c>
      <c r="F33" s="44">
        <f>P.O.!I92</f>
        <v>4960.6899999999996</v>
      </c>
      <c r="G33" s="44"/>
      <c r="H33" s="44"/>
      <c r="I33" s="44">
        <f>P.O.!I92</f>
        <v>4960.6899999999996</v>
      </c>
      <c r="J33" s="45"/>
      <c r="K33" s="45"/>
      <c r="L33" s="69"/>
      <c r="M33" s="69"/>
      <c r="O33" s="50">
        <f>F33</f>
        <v>4960.6899999999996</v>
      </c>
      <c r="P33" s="50">
        <f>SUM(G33:I33)</f>
        <v>4960.6899999999996</v>
      </c>
      <c r="Q33" s="50">
        <f>O33-P33</f>
        <v>0</v>
      </c>
    </row>
    <row r="34" spans="1:17" ht="21" customHeight="1" x14ac:dyDescent="0.25">
      <c r="A34" s="270" t="s">
        <v>21</v>
      </c>
      <c r="B34" s="270"/>
      <c r="C34" s="270"/>
      <c r="D34" s="270"/>
      <c r="E34" s="46" t="s">
        <v>45</v>
      </c>
      <c r="F34" s="47">
        <f>SUM(G34:I34)</f>
        <v>1</v>
      </c>
      <c r="G34" s="41">
        <f>G35/$F35</f>
        <v>0.43759999999999999</v>
      </c>
      <c r="H34" s="41">
        <f>H35/$F35</f>
        <v>0.30120000000000002</v>
      </c>
      <c r="I34" s="41">
        <f>I35/$F35</f>
        <v>0.26119999999999999</v>
      </c>
      <c r="J34" s="45"/>
      <c r="K34" s="45"/>
      <c r="L34" s="69"/>
      <c r="M34" s="69"/>
      <c r="O34" s="50"/>
      <c r="P34" s="50"/>
      <c r="Q34" s="50"/>
    </row>
    <row r="35" spans="1:17" ht="21" customHeight="1" x14ac:dyDescent="0.25">
      <c r="A35" s="270"/>
      <c r="B35" s="270"/>
      <c r="C35" s="270"/>
      <c r="D35" s="270"/>
      <c r="E35" s="48" t="s">
        <v>46</v>
      </c>
      <c r="F35" s="25">
        <f>P.O.!I93</f>
        <v>60028.69</v>
      </c>
      <c r="G35" s="54">
        <f>G11+G13+G15+G17+G19+G21+G23+G25+G27+G29+G31+G33</f>
        <v>26270.69</v>
      </c>
      <c r="H35" s="54">
        <f>H11+H13+H15+H17+H19+H21+H23+H25+H27+H29+H31+H33</f>
        <v>18078.509999999998</v>
      </c>
      <c r="I35" s="54">
        <f>I11+I13+I15+I17+I19+I21+I23+I25+I27+I29+I31+I33</f>
        <v>15679.49</v>
      </c>
      <c r="J35" s="49"/>
      <c r="K35" s="49"/>
      <c r="L35" s="70"/>
      <c r="M35" s="70"/>
      <c r="O35" s="52">
        <f>F35</f>
        <v>60028.69</v>
      </c>
      <c r="P35" s="52">
        <f>SUM(G35:I35)</f>
        <v>60028.69</v>
      </c>
      <c r="Q35" s="52">
        <f>O35-P35</f>
        <v>0</v>
      </c>
    </row>
    <row r="39" spans="1:17" ht="16.5" customHeight="1" x14ac:dyDescent="0.25">
      <c r="G39" s="100"/>
      <c r="H39" s="101"/>
    </row>
    <row r="40" spans="1:17" ht="16.5" customHeight="1" x14ac:dyDescent="0.25">
      <c r="H40" s="101"/>
    </row>
  </sheetData>
  <mergeCells count="44">
    <mergeCell ref="A20:A21"/>
    <mergeCell ref="B20:D21"/>
    <mergeCell ref="A34:D35"/>
    <mergeCell ref="A28:A29"/>
    <mergeCell ref="B28:D29"/>
    <mergeCell ref="A30:A31"/>
    <mergeCell ref="B30:D31"/>
    <mergeCell ref="A32:A33"/>
    <mergeCell ref="B32:D33"/>
    <mergeCell ref="A10:A11"/>
    <mergeCell ref="A12:A13"/>
    <mergeCell ref="A26:A27"/>
    <mergeCell ref="B26:D27"/>
    <mergeCell ref="A16:A17"/>
    <mergeCell ref="A18:A19"/>
    <mergeCell ref="A22:A23"/>
    <mergeCell ref="B18:D19"/>
    <mergeCell ref="B22:D23"/>
    <mergeCell ref="B24:D25"/>
    <mergeCell ref="A24:A25"/>
    <mergeCell ref="B16:D17"/>
    <mergeCell ref="A14:A15"/>
    <mergeCell ref="B14:D15"/>
    <mergeCell ref="B10:D11"/>
    <mergeCell ref="B12:D13"/>
    <mergeCell ref="A7:M7"/>
    <mergeCell ref="A8:A9"/>
    <mergeCell ref="E8:E9"/>
    <mergeCell ref="F8:F9"/>
    <mergeCell ref="M8:M9"/>
    <mergeCell ref="B8:D9"/>
    <mergeCell ref="L8:L9"/>
    <mergeCell ref="J8:J9"/>
    <mergeCell ref="K8:K9"/>
    <mergeCell ref="G8:G9"/>
    <mergeCell ref="H8:H9"/>
    <mergeCell ref="I8:I9"/>
    <mergeCell ref="A1:M3"/>
    <mergeCell ref="A4:M4"/>
    <mergeCell ref="A5:A6"/>
    <mergeCell ref="K5:K6"/>
    <mergeCell ref="L5:L6"/>
    <mergeCell ref="M5:M6"/>
    <mergeCell ref="B5:J6"/>
  </mergeCells>
  <pageMargins left="0.19685039370078741" right="0.19685039370078741" top="0.19685039370078741" bottom="1.1811023622047245" header="0" footer="0"/>
  <pageSetup paperSize="9" scale="89" fitToHeight="0" orientation="landscape" verticalDpi="0" r:id="rId1"/>
  <rowBreaks count="1" manualBreakCount="1">
    <brk id="27" max="1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view="pageBreakPreview" topLeftCell="F1" zoomScaleNormal="100" zoomScaleSheetLayoutView="100" workbookViewId="0">
      <selection sqref="A1:J3"/>
    </sheetView>
  </sheetViews>
  <sheetFormatPr defaultRowHeight="14.25" x14ac:dyDescent="0.25"/>
  <cols>
    <col min="1" max="1" width="22.28515625" style="37" customWidth="1"/>
    <col min="2" max="2" width="31.5703125" style="32" customWidth="1"/>
    <col min="3" max="6" width="14.7109375" style="32" customWidth="1"/>
    <col min="7" max="7" width="14.7109375" style="38" customWidth="1"/>
    <col min="8" max="9" width="14.7109375" style="32" customWidth="1"/>
    <col min="10" max="10" width="19.5703125" style="32" customWidth="1"/>
    <col min="11" max="11" width="9.140625" style="32"/>
    <col min="12" max="13" width="13.140625" style="32" bestFit="1" customWidth="1"/>
    <col min="14" max="256" width="9.140625" style="32"/>
    <col min="257" max="257" width="22.28515625" style="32" customWidth="1"/>
    <col min="258" max="258" width="31.5703125" style="32" customWidth="1"/>
    <col min="259" max="265" width="14.7109375" style="32" customWidth="1"/>
    <col min="266" max="266" width="19.5703125" style="32" customWidth="1"/>
    <col min="267" max="267" width="9.140625" style="32"/>
    <col min="268" max="269" width="13.140625" style="32" bestFit="1" customWidth="1"/>
    <col min="270" max="512" width="9.140625" style="32"/>
    <col min="513" max="513" width="22.28515625" style="32" customWidth="1"/>
    <col min="514" max="514" width="31.5703125" style="32" customWidth="1"/>
    <col min="515" max="521" width="14.7109375" style="32" customWidth="1"/>
    <col min="522" max="522" width="19.5703125" style="32" customWidth="1"/>
    <col min="523" max="523" width="9.140625" style="32"/>
    <col min="524" max="525" width="13.140625" style="32" bestFit="1" customWidth="1"/>
    <col min="526" max="768" width="9.140625" style="32"/>
    <col min="769" max="769" width="22.28515625" style="32" customWidth="1"/>
    <col min="770" max="770" width="31.5703125" style="32" customWidth="1"/>
    <col min="771" max="777" width="14.7109375" style="32" customWidth="1"/>
    <col min="778" max="778" width="19.5703125" style="32" customWidth="1"/>
    <col min="779" max="779" width="9.140625" style="32"/>
    <col min="780" max="781" width="13.140625" style="32" bestFit="1" customWidth="1"/>
    <col min="782" max="1024" width="9.140625" style="32"/>
    <col min="1025" max="1025" width="22.28515625" style="32" customWidth="1"/>
    <col min="1026" max="1026" width="31.5703125" style="32" customWidth="1"/>
    <col min="1027" max="1033" width="14.7109375" style="32" customWidth="1"/>
    <col min="1034" max="1034" width="19.5703125" style="32" customWidth="1"/>
    <col min="1035" max="1035" width="9.140625" style="32"/>
    <col min="1036" max="1037" width="13.140625" style="32" bestFit="1" customWidth="1"/>
    <col min="1038" max="1280" width="9.140625" style="32"/>
    <col min="1281" max="1281" width="22.28515625" style="32" customWidth="1"/>
    <col min="1282" max="1282" width="31.5703125" style="32" customWidth="1"/>
    <col min="1283" max="1289" width="14.7109375" style="32" customWidth="1"/>
    <col min="1290" max="1290" width="19.5703125" style="32" customWidth="1"/>
    <col min="1291" max="1291" width="9.140625" style="32"/>
    <col min="1292" max="1293" width="13.140625" style="32" bestFit="1" customWidth="1"/>
    <col min="1294" max="1536" width="9.140625" style="32"/>
    <col min="1537" max="1537" width="22.28515625" style="32" customWidth="1"/>
    <col min="1538" max="1538" width="31.5703125" style="32" customWidth="1"/>
    <col min="1539" max="1545" width="14.7109375" style="32" customWidth="1"/>
    <col min="1546" max="1546" width="19.5703125" style="32" customWidth="1"/>
    <col min="1547" max="1547" width="9.140625" style="32"/>
    <col min="1548" max="1549" width="13.140625" style="32" bestFit="1" customWidth="1"/>
    <col min="1550" max="1792" width="9.140625" style="32"/>
    <col min="1793" max="1793" width="22.28515625" style="32" customWidth="1"/>
    <col min="1794" max="1794" width="31.5703125" style="32" customWidth="1"/>
    <col min="1795" max="1801" width="14.7109375" style="32" customWidth="1"/>
    <col min="1802" max="1802" width="19.5703125" style="32" customWidth="1"/>
    <col min="1803" max="1803" width="9.140625" style="32"/>
    <col min="1804" max="1805" width="13.140625" style="32" bestFit="1" customWidth="1"/>
    <col min="1806" max="2048" width="9.140625" style="32"/>
    <col min="2049" max="2049" width="22.28515625" style="32" customWidth="1"/>
    <col min="2050" max="2050" width="31.5703125" style="32" customWidth="1"/>
    <col min="2051" max="2057" width="14.7109375" style="32" customWidth="1"/>
    <col min="2058" max="2058" width="19.5703125" style="32" customWidth="1"/>
    <col min="2059" max="2059" width="9.140625" style="32"/>
    <col min="2060" max="2061" width="13.140625" style="32" bestFit="1" customWidth="1"/>
    <col min="2062" max="2304" width="9.140625" style="32"/>
    <col min="2305" max="2305" width="22.28515625" style="32" customWidth="1"/>
    <col min="2306" max="2306" width="31.5703125" style="32" customWidth="1"/>
    <col min="2307" max="2313" width="14.7109375" style="32" customWidth="1"/>
    <col min="2314" max="2314" width="19.5703125" style="32" customWidth="1"/>
    <col min="2315" max="2315" width="9.140625" style="32"/>
    <col min="2316" max="2317" width="13.140625" style="32" bestFit="1" customWidth="1"/>
    <col min="2318" max="2560" width="9.140625" style="32"/>
    <col min="2561" max="2561" width="22.28515625" style="32" customWidth="1"/>
    <col min="2562" max="2562" width="31.5703125" style="32" customWidth="1"/>
    <col min="2563" max="2569" width="14.7109375" style="32" customWidth="1"/>
    <col min="2570" max="2570" width="19.5703125" style="32" customWidth="1"/>
    <col min="2571" max="2571" width="9.140625" style="32"/>
    <col min="2572" max="2573" width="13.140625" style="32" bestFit="1" customWidth="1"/>
    <col min="2574" max="2816" width="9.140625" style="32"/>
    <col min="2817" max="2817" width="22.28515625" style="32" customWidth="1"/>
    <col min="2818" max="2818" width="31.5703125" style="32" customWidth="1"/>
    <col min="2819" max="2825" width="14.7109375" style="32" customWidth="1"/>
    <col min="2826" max="2826" width="19.5703125" style="32" customWidth="1"/>
    <col min="2827" max="2827" width="9.140625" style="32"/>
    <col min="2828" max="2829" width="13.140625" style="32" bestFit="1" customWidth="1"/>
    <col min="2830" max="3072" width="9.140625" style="32"/>
    <col min="3073" max="3073" width="22.28515625" style="32" customWidth="1"/>
    <col min="3074" max="3074" width="31.5703125" style="32" customWidth="1"/>
    <col min="3075" max="3081" width="14.7109375" style="32" customWidth="1"/>
    <col min="3082" max="3082" width="19.5703125" style="32" customWidth="1"/>
    <col min="3083" max="3083" width="9.140625" style="32"/>
    <col min="3084" max="3085" width="13.140625" style="32" bestFit="1" customWidth="1"/>
    <col min="3086" max="3328" width="9.140625" style="32"/>
    <col min="3329" max="3329" width="22.28515625" style="32" customWidth="1"/>
    <col min="3330" max="3330" width="31.5703125" style="32" customWidth="1"/>
    <col min="3331" max="3337" width="14.7109375" style="32" customWidth="1"/>
    <col min="3338" max="3338" width="19.5703125" style="32" customWidth="1"/>
    <col min="3339" max="3339" width="9.140625" style="32"/>
    <col min="3340" max="3341" width="13.140625" style="32" bestFit="1" customWidth="1"/>
    <col min="3342" max="3584" width="9.140625" style="32"/>
    <col min="3585" max="3585" width="22.28515625" style="32" customWidth="1"/>
    <col min="3586" max="3586" width="31.5703125" style="32" customWidth="1"/>
    <col min="3587" max="3593" width="14.7109375" style="32" customWidth="1"/>
    <col min="3594" max="3594" width="19.5703125" style="32" customWidth="1"/>
    <col min="3595" max="3595" width="9.140625" style="32"/>
    <col min="3596" max="3597" width="13.140625" style="32" bestFit="1" customWidth="1"/>
    <col min="3598" max="3840" width="9.140625" style="32"/>
    <col min="3841" max="3841" width="22.28515625" style="32" customWidth="1"/>
    <col min="3842" max="3842" width="31.5703125" style="32" customWidth="1"/>
    <col min="3843" max="3849" width="14.7109375" style="32" customWidth="1"/>
    <col min="3850" max="3850" width="19.5703125" style="32" customWidth="1"/>
    <col min="3851" max="3851" width="9.140625" style="32"/>
    <col min="3852" max="3853" width="13.140625" style="32" bestFit="1" customWidth="1"/>
    <col min="3854" max="4096" width="9.140625" style="32"/>
    <col min="4097" max="4097" width="22.28515625" style="32" customWidth="1"/>
    <col min="4098" max="4098" width="31.5703125" style="32" customWidth="1"/>
    <col min="4099" max="4105" width="14.7109375" style="32" customWidth="1"/>
    <col min="4106" max="4106" width="19.5703125" style="32" customWidth="1"/>
    <col min="4107" max="4107" width="9.140625" style="32"/>
    <col min="4108" max="4109" width="13.140625" style="32" bestFit="1" customWidth="1"/>
    <col min="4110" max="4352" width="9.140625" style="32"/>
    <col min="4353" max="4353" width="22.28515625" style="32" customWidth="1"/>
    <col min="4354" max="4354" width="31.5703125" style="32" customWidth="1"/>
    <col min="4355" max="4361" width="14.7109375" style="32" customWidth="1"/>
    <col min="4362" max="4362" width="19.5703125" style="32" customWidth="1"/>
    <col min="4363" max="4363" width="9.140625" style="32"/>
    <col min="4364" max="4365" width="13.140625" style="32" bestFit="1" customWidth="1"/>
    <col min="4366" max="4608" width="9.140625" style="32"/>
    <col min="4609" max="4609" width="22.28515625" style="32" customWidth="1"/>
    <col min="4610" max="4610" width="31.5703125" style="32" customWidth="1"/>
    <col min="4611" max="4617" width="14.7109375" style="32" customWidth="1"/>
    <col min="4618" max="4618" width="19.5703125" style="32" customWidth="1"/>
    <col min="4619" max="4619" width="9.140625" style="32"/>
    <col min="4620" max="4621" width="13.140625" style="32" bestFit="1" customWidth="1"/>
    <col min="4622" max="4864" width="9.140625" style="32"/>
    <col min="4865" max="4865" width="22.28515625" style="32" customWidth="1"/>
    <col min="4866" max="4866" width="31.5703125" style="32" customWidth="1"/>
    <col min="4867" max="4873" width="14.7109375" style="32" customWidth="1"/>
    <col min="4874" max="4874" width="19.5703125" style="32" customWidth="1"/>
    <col min="4875" max="4875" width="9.140625" style="32"/>
    <col min="4876" max="4877" width="13.140625" style="32" bestFit="1" customWidth="1"/>
    <col min="4878" max="5120" width="9.140625" style="32"/>
    <col min="5121" max="5121" width="22.28515625" style="32" customWidth="1"/>
    <col min="5122" max="5122" width="31.5703125" style="32" customWidth="1"/>
    <col min="5123" max="5129" width="14.7109375" style="32" customWidth="1"/>
    <col min="5130" max="5130" width="19.5703125" style="32" customWidth="1"/>
    <col min="5131" max="5131" width="9.140625" style="32"/>
    <col min="5132" max="5133" width="13.140625" style="32" bestFit="1" customWidth="1"/>
    <col min="5134" max="5376" width="9.140625" style="32"/>
    <col min="5377" max="5377" width="22.28515625" style="32" customWidth="1"/>
    <col min="5378" max="5378" width="31.5703125" style="32" customWidth="1"/>
    <col min="5379" max="5385" width="14.7109375" style="32" customWidth="1"/>
    <col min="5386" max="5386" width="19.5703125" style="32" customWidth="1"/>
    <col min="5387" max="5387" width="9.140625" style="32"/>
    <col min="5388" max="5389" width="13.140625" style="32" bestFit="1" customWidth="1"/>
    <col min="5390" max="5632" width="9.140625" style="32"/>
    <col min="5633" max="5633" width="22.28515625" style="32" customWidth="1"/>
    <col min="5634" max="5634" width="31.5703125" style="32" customWidth="1"/>
    <col min="5635" max="5641" width="14.7109375" style="32" customWidth="1"/>
    <col min="5642" max="5642" width="19.5703125" style="32" customWidth="1"/>
    <col min="5643" max="5643" width="9.140625" style="32"/>
    <col min="5644" max="5645" width="13.140625" style="32" bestFit="1" customWidth="1"/>
    <col min="5646" max="5888" width="9.140625" style="32"/>
    <col min="5889" max="5889" width="22.28515625" style="32" customWidth="1"/>
    <col min="5890" max="5890" width="31.5703125" style="32" customWidth="1"/>
    <col min="5891" max="5897" width="14.7109375" style="32" customWidth="1"/>
    <col min="5898" max="5898" width="19.5703125" style="32" customWidth="1"/>
    <col min="5899" max="5899" width="9.140625" style="32"/>
    <col min="5900" max="5901" width="13.140625" style="32" bestFit="1" customWidth="1"/>
    <col min="5902" max="6144" width="9.140625" style="32"/>
    <col min="6145" max="6145" width="22.28515625" style="32" customWidth="1"/>
    <col min="6146" max="6146" width="31.5703125" style="32" customWidth="1"/>
    <col min="6147" max="6153" width="14.7109375" style="32" customWidth="1"/>
    <col min="6154" max="6154" width="19.5703125" style="32" customWidth="1"/>
    <col min="6155" max="6155" width="9.140625" style="32"/>
    <col min="6156" max="6157" width="13.140625" style="32" bestFit="1" customWidth="1"/>
    <col min="6158" max="6400" width="9.140625" style="32"/>
    <col min="6401" max="6401" width="22.28515625" style="32" customWidth="1"/>
    <col min="6402" max="6402" width="31.5703125" style="32" customWidth="1"/>
    <col min="6403" max="6409" width="14.7109375" style="32" customWidth="1"/>
    <col min="6410" max="6410" width="19.5703125" style="32" customWidth="1"/>
    <col min="6411" max="6411" width="9.140625" style="32"/>
    <col min="6412" max="6413" width="13.140625" style="32" bestFit="1" customWidth="1"/>
    <col min="6414" max="6656" width="9.140625" style="32"/>
    <col min="6657" max="6657" width="22.28515625" style="32" customWidth="1"/>
    <col min="6658" max="6658" width="31.5703125" style="32" customWidth="1"/>
    <col min="6659" max="6665" width="14.7109375" style="32" customWidth="1"/>
    <col min="6666" max="6666" width="19.5703125" style="32" customWidth="1"/>
    <col min="6667" max="6667" width="9.140625" style="32"/>
    <col min="6668" max="6669" width="13.140625" style="32" bestFit="1" customWidth="1"/>
    <col min="6670" max="6912" width="9.140625" style="32"/>
    <col min="6913" max="6913" width="22.28515625" style="32" customWidth="1"/>
    <col min="6914" max="6914" width="31.5703125" style="32" customWidth="1"/>
    <col min="6915" max="6921" width="14.7109375" style="32" customWidth="1"/>
    <col min="6922" max="6922" width="19.5703125" style="32" customWidth="1"/>
    <col min="6923" max="6923" width="9.140625" style="32"/>
    <col min="6924" max="6925" width="13.140625" style="32" bestFit="1" customWidth="1"/>
    <col min="6926" max="7168" width="9.140625" style="32"/>
    <col min="7169" max="7169" width="22.28515625" style="32" customWidth="1"/>
    <col min="7170" max="7170" width="31.5703125" style="32" customWidth="1"/>
    <col min="7171" max="7177" width="14.7109375" style="32" customWidth="1"/>
    <col min="7178" max="7178" width="19.5703125" style="32" customWidth="1"/>
    <col min="7179" max="7179" width="9.140625" style="32"/>
    <col min="7180" max="7181" width="13.140625" style="32" bestFit="1" customWidth="1"/>
    <col min="7182" max="7424" width="9.140625" style="32"/>
    <col min="7425" max="7425" width="22.28515625" style="32" customWidth="1"/>
    <col min="7426" max="7426" width="31.5703125" style="32" customWidth="1"/>
    <col min="7427" max="7433" width="14.7109375" style="32" customWidth="1"/>
    <col min="7434" max="7434" width="19.5703125" style="32" customWidth="1"/>
    <col min="7435" max="7435" width="9.140625" style="32"/>
    <col min="7436" max="7437" width="13.140625" style="32" bestFit="1" customWidth="1"/>
    <col min="7438" max="7680" width="9.140625" style="32"/>
    <col min="7681" max="7681" width="22.28515625" style="32" customWidth="1"/>
    <col min="7682" max="7682" width="31.5703125" style="32" customWidth="1"/>
    <col min="7683" max="7689" width="14.7109375" style="32" customWidth="1"/>
    <col min="7690" max="7690" width="19.5703125" style="32" customWidth="1"/>
    <col min="7691" max="7691" width="9.140625" style="32"/>
    <col min="7692" max="7693" width="13.140625" style="32" bestFit="1" customWidth="1"/>
    <col min="7694" max="7936" width="9.140625" style="32"/>
    <col min="7937" max="7937" width="22.28515625" style="32" customWidth="1"/>
    <col min="7938" max="7938" width="31.5703125" style="32" customWidth="1"/>
    <col min="7939" max="7945" width="14.7109375" style="32" customWidth="1"/>
    <col min="7946" max="7946" width="19.5703125" style="32" customWidth="1"/>
    <col min="7947" max="7947" width="9.140625" style="32"/>
    <col min="7948" max="7949" width="13.140625" style="32" bestFit="1" customWidth="1"/>
    <col min="7950" max="8192" width="9.140625" style="32"/>
    <col min="8193" max="8193" width="22.28515625" style="32" customWidth="1"/>
    <col min="8194" max="8194" width="31.5703125" style="32" customWidth="1"/>
    <col min="8195" max="8201" width="14.7109375" style="32" customWidth="1"/>
    <col min="8202" max="8202" width="19.5703125" style="32" customWidth="1"/>
    <col min="8203" max="8203" width="9.140625" style="32"/>
    <col min="8204" max="8205" width="13.140625" style="32" bestFit="1" customWidth="1"/>
    <col min="8206" max="8448" width="9.140625" style="32"/>
    <col min="8449" max="8449" width="22.28515625" style="32" customWidth="1"/>
    <col min="8450" max="8450" width="31.5703125" style="32" customWidth="1"/>
    <col min="8451" max="8457" width="14.7109375" style="32" customWidth="1"/>
    <col min="8458" max="8458" width="19.5703125" style="32" customWidth="1"/>
    <col min="8459" max="8459" width="9.140625" style="32"/>
    <col min="8460" max="8461" width="13.140625" style="32" bestFit="1" customWidth="1"/>
    <col min="8462" max="8704" width="9.140625" style="32"/>
    <col min="8705" max="8705" width="22.28515625" style="32" customWidth="1"/>
    <col min="8706" max="8706" width="31.5703125" style="32" customWidth="1"/>
    <col min="8707" max="8713" width="14.7109375" style="32" customWidth="1"/>
    <col min="8714" max="8714" width="19.5703125" style="32" customWidth="1"/>
    <col min="8715" max="8715" width="9.140625" style="32"/>
    <col min="8716" max="8717" width="13.140625" style="32" bestFit="1" customWidth="1"/>
    <col min="8718" max="8960" width="9.140625" style="32"/>
    <col min="8961" max="8961" width="22.28515625" style="32" customWidth="1"/>
    <col min="8962" max="8962" width="31.5703125" style="32" customWidth="1"/>
    <col min="8963" max="8969" width="14.7109375" style="32" customWidth="1"/>
    <col min="8970" max="8970" width="19.5703125" style="32" customWidth="1"/>
    <col min="8971" max="8971" width="9.140625" style="32"/>
    <col min="8972" max="8973" width="13.140625" style="32" bestFit="1" customWidth="1"/>
    <col min="8974" max="9216" width="9.140625" style="32"/>
    <col min="9217" max="9217" width="22.28515625" style="32" customWidth="1"/>
    <col min="9218" max="9218" width="31.5703125" style="32" customWidth="1"/>
    <col min="9219" max="9225" width="14.7109375" style="32" customWidth="1"/>
    <col min="9226" max="9226" width="19.5703125" style="32" customWidth="1"/>
    <col min="9227" max="9227" width="9.140625" style="32"/>
    <col min="9228" max="9229" width="13.140625" style="32" bestFit="1" customWidth="1"/>
    <col min="9230" max="9472" width="9.140625" style="32"/>
    <col min="9473" max="9473" width="22.28515625" style="32" customWidth="1"/>
    <col min="9474" max="9474" width="31.5703125" style="32" customWidth="1"/>
    <col min="9475" max="9481" width="14.7109375" style="32" customWidth="1"/>
    <col min="9482" max="9482" width="19.5703125" style="32" customWidth="1"/>
    <col min="9483" max="9483" width="9.140625" style="32"/>
    <col min="9484" max="9485" width="13.140625" style="32" bestFit="1" customWidth="1"/>
    <col min="9486" max="9728" width="9.140625" style="32"/>
    <col min="9729" max="9729" width="22.28515625" style="32" customWidth="1"/>
    <col min="9730" max="9730" width="31.5703125" style="32" customWidth="1"/>
    <col min="9731" max="9737" width="14.7109375" style="32" customWidth="1"/>
    <col min="9738" max="9738" width="19.5703125" style="32" customWidth="1"/>
    <col min="9739" max="9739" width="9.140625" style="32"/>
    <col min="9740" max="9741" width="13.140625" style="32" bestFit="1" customWidth="1"/>
    <col min="9742" max="9984" width="9.140625" style="32"/>
    <col min="9985" max="9985" width="22.28515625" style="32" customWidth="1"/>
    <col min="9986" max="9986" width="31.5703125" style="32" customWidth="1"/>
    <col min="9987" max="9993" width="14.7109375" style="32" customWidth="1"/>
    <col min="9994" max="9994" width="19.5703125" style="32" customWidth="1"/>
    <col min="9995" max="9995" width="9.140625" style="32"/>
    <col min="9996" max="9997" width="13.140625" style="32" bestFit="1" customWidth="1"/>
    <col min="9998" max="10240" width="9.140625" style="32"/>
    <col min="10241" max="10241" width="22.28515625" style="32" customWidth="1"/>
    <col min="10242" max="10242" width="31.5703125" style="32" customWidth="1"/>
    <col min="10243" max="10249" width="14.7109375" style="32" customWidth="1"/>
    <col min="10250" max="10250" width="19.5703125" style="32" customWidth="1"/>
    <col min="10251" max="10251" width="9.140625" style="32"/>
    <col min="10252" max="10253" width="13.140625" style="32" bestFit="1" customWidth="1"/>
    <col min="10254" max="10496" width="9.140625" style="32"/>
    <col min="10497" max="10497" width="22.28515625" style="32" customWidth="1"/>
    <col min="10498" max="10498" width="31.5703125" style="32" customWidth="1"/>
    <col min="10499" max="10505" width="14.7109375" style="32" customWidth="1"/>
    <col min="10506" max="10506" width="19.5703125" style="32" customWidth="1"/>
    <col min="10507" max="10507" width="9.140625" style="32"/>
    <col min="10508" max="10509" width="13.140625" style="32" bestFit="1" customWidth="1"/>
    <col min="10510" max="10752" width="9.140625" style="32"/>
    <col min="10753" max="10753" width="22.28515625" style="32" customWidth="1"/>
    <col min="10754" max="10754" width="31.5703125" style="32" customWidth="1"/>
    <col min="10755" max="10761" width="14.7109375" style="32" customWidth="1"/>
    <col min="10762" max="10762" width="19.5703125" style="32" customWidth="1"/>
    <col min="10763" max="10763" width="9.140625" style="32"/>
    <col min="10764" max="10765" width="13.140625" style="32" bestFit="1" customWidth="1"/>
    <col min="10766" max="11008" width="9.140625" style="32"/>
    <col min="11009" max="11009" width="22.28515625" style="32" customWidth="1"/>
    <col min="11010" max="11010" width="31.5703125" style="32" customWidth="1"/>
    <col min="11011" max="11017" width="14.7109375" style="32" customWidth="1"/>
    <col min="11018" max="11018" width="19.5703125" style="32" customWidth="1"/>
    <col min="11019" max="11019" width="9.140625" style="32"/>
    <col min="11020" max="11021" width="13.140625" style="32" bestFit="1" customWidth="1"/>
    <col min="11022" max="11264" width="9.140625" style="32"/>
    <col min="11265" max="11265" width="22.28515625" style="32" customWidth="1"/>
    <col min="11266" max="11266" width="31.5703125" style="32" customWidth="1"/>
    <col min="11267" max="11273" width="14.7109375" style="32" customWidth="1"/>
    <col min="11274" max="11274" width="19.5703125" style="32" customWidth="1"/>
    <col min="11275" max="11275" width="9.140625" style="32"/>
    <col min="11276" max="11277" width="13.140625" style="32" bestFit="1" customWidth="1"/>
    <col min="11278" max="11520" width="9.140625" style="32"/>
    <col min="11521" max="11521" width="22.28515625" style="32" customWidth="1"/>
    <col min="11522" max="11522" width="31.5703125" style="32" customWidth="1"/>
    <col min="11523" max="11529" width="14.7109375" style="32" customWidth="1"/>
    <col min="11530" max="11530" width="19.5703125" style="32" customWidth="1"/>
    <col min="11531" max="11531" width="9.140625" style="32"/>
    <col min="11532" max="11533" width="13.140625" style="32" bestFit="1" customWidth="1"/>
    <col min="11534" max="11776" width="9.140625" style="32"/>
    <col min="11777" max="11777" width="22.28515625" style="32" customWidth="1"/>
    <col min="11778" max="11778" width="31.5703125" style="32" customWidth="1"/>
    <col min="11779" max="11785" width="14.7109375" style="32" customWidth="1"/>
    <col min="11786" max="11786" width="19.5703125" style="32" customWidth="1"/>
    <col min="11787" max="11787" width="9.140625" style="32"/>
    <col min="11788" max="11789" width="13.140625" style="32" bestFit="1" customWidth="1"/>
    <col min="11790" max="12032" width="9.140625" style="32"/>
    <col min="12033" max="12033" width="22.28515625" style="32" customWidth="1"/>
    <col min="12034" max="12034" width="31.5703125" style="32" customWidth="1"/>
    <col min="12035" max="12041" width="14.7109375" style="32" customWidth="1"/>
    <col min="12042" max="12042" width="19.5703125" style="32" customWidth="1"/>
    <col min="12043" max="12043" width="9.140625" style="32"/>
    <col min="12044" max="12045" width="13.140625" style="32" bestFit="1" customWidth="1"/>
    <col min="12046" max="12288" width="9.140625" style="32"/>
    <col min="12289" max="12289" width="22.28515625" style="32" customWidth="1"/>
    <col min="12290" max="12290" width="31.5703125" style="32" customWidth="1"/>
    <col min="12291" max="12297" width="14.7109375" style="32" customWidth="1"/>
    <col min="12298" max="12298" width="19.5703125" style="32" customWidth="1"/>
    <col min="12299" max="12299" width="9.140625" style="32"/>
    <col min="12300" max="12301" width="13.140625" style="32" bestFit="1" customWidth="1"/>
    <col min="12302" max="12544" width="9.140625" style="32"/>
    <col min="12545" max="12545" width="22.28515625" style="32" customWidth="1"/>
    <col min="12546" max="12546" width="31.5703125" style="32" customWidth="1"/>
    <col min="12547" max="12553" width="14.7109375" style="32" customWidth="1"/>
    <col min="12554" max="12554" width="19.5703125" style="32" customWidth="1"/>
    <col min="12555" max="12555" width="9.140625" style="32"/>
    <col min="12556" max="12557" width="13.140625" style="32" bestFit="1" customWidth="1"/>
    <col min="12558" max="12800" width="9.140625" style="32"/>
    <col min="12801" max="12801" width="22.28515625" style="32" customWidth="1"/>
    <col min="12802" max="12802" width="31.5703125" style="32" customWidth="1"/>
    <col min="12803" max="12809" width="14.7109375" style="32" customWidth="1"/>
    <col min="12810" max="12810" width="19.5703125" style="32" customWidth="1"/>
    <col min="12811" max="12811" width="9.140625" style="32"/>
    <col min="12812" max="12813" width="13.140625" style="32" bestFit="1" customWidth="1"/>
    <col min="12814" max="13056" width="9.140625" style="32"/>
    <col min="13057" max="13057" width="22.28515625" style="32" customWidth="1"/>
    <col min="13058" max="13058" width="31.5703125" style="32" customWidth="1"/>
    <col min="13059" max="13065" width="14.7109375" style="32" customWidth="1"/>
    <col min="13066" max="13066" width="19.5703125" style="32" customWidth="1"/>
    <col min="13067" max="13067" width="9.140625" style="32"/>
    <col min="13068" max="13069" width="13.140625" style="32" bestFit="1" customWidth="1"/>
    <col min="13070" max="13312" width="9.140625" style="32"/>
    <col min="13313" max="13313" width="22.28515625" style="32" customWidth="1"/>
    <col min="13314" max="13314" width="31.5703125" style="32" customWidth="1"/>
    <col min="13315" max="13321" width="14.7109375" style="32" customWidth="1"/>
    <col min="13322" max="13322" width="19.5703125" style="32" customWidth="1"/>
    <col min="13323" max="13323" width="9.140625" style="32"/>
    <col min="13324" max="13325" width="13.140625" style="32" bestFit="1" customWidth="1"/>
    <col min="13326" max="13568" width="9.140625" style="32"/>
    <col min="13569" max="13569" width="22.28515625" style="32" customWidth="1"/>
    <col min="13570" max="13570" width="31.5703125" style="32" customWidth="1"/>
    <col min="13571" max="13577" width="14.7109375" style="32" customWidth="1"/>
    <col min="13578" max="13578" width="19.5703125" style="32" customWidth="1"/>
    <col min="13579" max="13579" width="9.140625" style="32"/>
    <col min="13580" max="13581" width="13.140625" style="32" bestFit="1" customWidth="1"/>
    <col min="13582" max="13824" width="9.140625" style="32"/>
    <col min="13825" max="13825" width="22.28515625" style="32" customWidth="1"/>
    <col min="13826" max="13826" width="31.5703125" style="32" customWidth="1"/>
    <col min="13827" max="13833" width="14.7109375" style="32" customWidth="1"/>
    <col min="13834" max="13834" width="19.5703125" style="32" customWidth="1"/>
    <col min="13835" max="13835" width="9.140625" style="32"/>
    <col min="13836" max="13837" width="13.140625" style="32" bestFit="1" customWidth="1"/>
    <col min="13838" max="14080" width="9.140625" style="32"/>
    <col min="14081" max="14081" width="22.28515625" style="32" customWidth="1"/>
    <col min="14082" max="14082" width="31.5703125" style="32" customWidth="1"/>
    <col min="14083" max="14089" width="14.7109375" style="32" customWidth="1"/>
    <col min="14090" max="14090" width="19.5703125" style="32" customWidth="1"/>
    <col min="14091" max="14091" width="9.140625" style="32"/>
    <col min="14092" max="14093" width="13.140625" style="32" bestFit="1" customWidth="1"/>
    <col min="14094" max="14336" width="9.140625" style="32"/>
    <col min="14337" max="14337" width="22.28515625" style="32" customWidth="1"/>
    <col min="14338" max="14338" width="31.5703125" style="32" customWidth="1"/>
    <col min="14339" max="14345" width="14.7109375" style="32" customWidth="1"/>
    <col min="14346" max="14346" width="19.5703125" style="32" customWidth="1"/>
    <col min="14347" max="14347" width="9.140625" style="32"/>
    <col min="14348" max="14349" width="13.140625" style="32" bestFit="1" customWidth="1"/>
    <col min="14350" max="14592" width="9.140625" style="32"/>
    <col min="14593" max="14593" width="22.28515625" style="32" customWidth="1"/>
    <col min="14594" max="14594" width="31.5703125" style="32" customWidth="1"/>
    <col min="14595" max="14601" width="14.7109375" style="32" customWidth="1"/>
    <col min="14602" max="14602" width="19.5703125" style="32" customWidth="1"/>
    <col min="14603" max="14603" width="9.140625" style="32"/>
    <col min="14604" max="14605" width="13.140625" style="32" bestFit="1" customWidth="1"/>
    <col min="14606" max="14848" width="9.140625" style="32"/>
    <col min="14849" max="14849" width="22.28515625" style="32" customWidth="1"/>
    <col min="14850" max="14850" width="31.5703125" style="32" customWidth="1"/>
    <col min="14851" max="14857" width="14.7109375" style="32" customWidth="1"/>
    <col min="14858" max="14858" width="19.5703125" style="32" customWidth="1"/>
    <col min="14859" max="14859" width="9.140625" style="32"/>
    <col min="14860" max="14861" width="13.140625" style="32" bestFit="1" customWidth="1"/>
    <col min="14862" max="15104" width="9.140625" style="32"/>
    <col min="15105" max="15105" width="22.28515625" style="32" customWidth="1"/>
    <col min="15106" max="15106" width="31.5703125" style="32" customWidth="1"/>
    <col min="15107" max="15113" width="14.7109375" style="32" customWidth="1"/>
    <col min="15114" max="15114" width="19.5703125" style="32" customWidth="1"/>
    <col min="15115" max="15115" width="9.140625" style="32"/>
    <col min="15116" max="15117" width="13.140625" style="32" bestFit="1" customWidth="1"/>
    <col min="15118" max="15360" width="9.140625" style="32"/>
    <col min="15361" max="15361" width="22.28515625" style="32" customWidth="1"/>
    <col min="15362" max="15362" width="31.5703125" style="32" customWidth="1"/>
    <col min="15363" max="15369" width="14.7109375" style="32" customWidth="1"/>
    <col min="15370" max="15370" width="19.5703125" style="32" customWidth="1"/>
    <col min="15371" max="15371" width="9.140625" style="32"/>
    <col min="15372" max="15373" width="13.140625" style="32" bestFit="1" customWidth="1"/>
    <col min="15374" max="15616" width="9.140625" style="32"/>
    <col min="15617" max="15617" width="22.28515625" style="32" customWidth="1"/>
    <col min="15618" max="15618" width="31.5703125" style="32" customWidth="1"/>
    <col min="15619" max="15625" width="14.7109375" style="32" customWidth="1"/>
    <col min="15626" max="15626" width="19.5703125" style="32" customWidth="1"/>
    <col min="15627" max="15627" width="9.140625" style="32"/>
    <col min="15628" max="15629" width="13.140625" style="32" bestFit="1" customWidth="1"/>
    <col min="15630" max="15872" width="9.140625" style="32"/>
    <col min="15873" max="15873" width="22.28515625" style="32" customWidth="1"/>
    <col min="15874" max="15874" width="31.5703125" style="32" customWidth="1"/>
    <col min="15875" max="15881" width="14.7109375" style="32" customWidth="1"/>
    <col min="15882" max="15882" width="19.5703125" style="32" customWidth="1"/>
    <col min="15883" max="15883" width="9.140625" style="32"/>
    <col min="15884" max="15885" width="13.140625" style="32" bestFit="1" customWidth="1"/>
    <col min="15886" max="16128" width="9.140625" style="32"/>
    <col min="16129" max="16129" width="22.28515625" style="32" customWidth="1"/>
    <col min="16130" max="16130" width="31.5703125" style="32" customWidth="1"/>
    <col min="16131" max="16137" width="14.7109375" style="32" customWidth="1"/>
    <col min="16138" max="16138" width="19.5703125" style="32" customWidth="1"/>
    <col min="16139" max="16139" width="9.140625" style="32"/>
    <col min="16140" max="16141" width="13.140625" style="32" bestFit="1" customWidth="1"/>
    <col min="16142" max="16384" width="9.140625" style="32"/>
  </cols>
  <sheetData>
    <row r="1" spans="1:10" ht="16.5" customHeight="1" x14ac:dyDescent="0.25">
      <c r="A1" s="291" t="s">
        <v>58</v>
      </c>
      <c r="B1" s="291"/>
      <c r="C1" s="291"/>
      <c r="D1" s="291"/>
      <c r="E1" s="291"/>
      <c r="F1" s="291"/>
      <c r="G1" s="291"/>
      <c r="H1" s="291"/>
      <c r="I1" s="291"/>
      <c r="J1" s="291"/>
    </row>
    <row r="2" spans="1:10" ht="16.5" customHeight="1" x14ac:dyDescent="0.25">
      <c r="A2" s="291"/>
      <c r="B2" s="291"/>
      <c r="C2" s="291"/>
      <c r="D2" s="291"/>
      <c r="E2" s="291"/>
      <c r="F2" s="291"/>
      <c r="G2" s="291"/>
      <c r="H2" s="291"/>
      <c r="I2" s="291"/>
      <c r="J2" s="291"/>
    </row>
    <row r="3" spans="1:10" ht="16.5" customHeight="1" x14ac:dyDescent="0.25">
      <c r="A3" s="291"/>
      <c r="B3" s="291"/>
      <c r="C3" s="291"/>
      <c r="D3" s="291"/>
      <c r="E3" s="291"/>
      <c r="F3" s="291"/>
      <c r="G3" s="291"/>
      <c r="H3" s="291"/>
      <c r="I3" s="291"/>
      <c r="J3" s="291"/>
    </row>
    <row r="4" spans="1:10" ht="18.95" customHeight="1" x14ac:dyDescent="0.25">
      <c r="A4" s="292" t="str">
        <f>'[3]PLANILHA ORÇAMENTÁRIA'!A4</f>
        <v>OBRA POR EXECUÇÃO INDIRETA</v>
      </c>
      <c r="B4" s="292"/>
      <c r="C4" s="292"/>
      <c r="D4" s="292"/>
      <c r="E4" s="292"/>
      <c r="F4" s="292"/>
      <c r="G4" s="292"/>
      <c r="H4" s="292"/>
      <c r="I4" s="292"/>
      <c r="J4" s="292"/>
    </row>
    <row r="5" spans="1:10" ht="18.95" customHeight="1" x14ac:dyDescent="0.25">
      <c r="A5" s="293" t="s">
        <v>96</v>
      </c>
      <c r="B5" s="293"/>
      <c r="C5" s="293"/>
      <c r="D5" s="293"/>
      <c r="E5" s="293"/>
      <c r="F5" s="293"/>
      <c r="G5" s="293"/>
      <c r="H5" s="293"/>
      <c r="I5" s="293"/>
      <c r="J5" s="293"/>
    </row>
    <row r="6" spans="1:10" ht="38.1" customHeight="1" x14ac:dyDescent="0.25">
      <c r="A6" s="117" t="str">
        <f>'[3]PLANILHA ORÇAMENTÁRIA'!A6</f>
        <v>Objeto:</v>
      </c>
      <c r="B6" s="294" t="str">
        <f>P.O.!D6</f>
        <v>Construção de nova cozinha na Fazenda da Vargem em Nova Era/MG</v>
      </c>
      <c r="C6" s="295"/>
      <c r="D6" s="295"/>
      <c r="E6" s="295"/>
      <c r="F6" s="295"/>
      <c r="G6" s="295"/>
      <c r="H6" s="295"/>
      <c r="I6" s="296"/>
      <c r="J6" s="118">
        <f ca="1">TODAY()</f>
        <v>44818</v>
      </c>
    </row>
    <row r="7" spans="1:10" ht="18.95" customHeight="1" x14ac:dyDescent="0.25">
      <c r="A7" s="297" t="s">
        <v>97</v>
      </c>
      <c r="B7" s="297"/>
      <c r="C7" s="297"/>
      <c r="D7" s="297"/>
      <c r="E7" s="297"/>
      <c r="F7" s="297"/>
      <c r="G7" s="297"/>
      <c r="H7" s="297"/>
      <c r="I7" s="297"/>
      <c r="J7" s="297"/>
    </row>
    <row r="8" spans="1:10" ht="16.5" customHeight="1" x14ac:dyDescent="0.25">
      <c r="A8" s="146"/>
      <c r="B8" s="147"/>
      <c r="C8" s="147"/>
      <c r="D8" s="147"/>
      <c r="E8" s="147"/>
      <c r="F8" s="147"/>
      <c r="G8" s="147"/>
      <c r="H8" s="147"/>
      <c r="I8" s="147"/>
      <c r="J8" s="148"/>
    </row>
    <row r="9" spans="1:10" ht="16.5" customHeight="1" x14ac:dyDescent="0.25">
      <c r="A9" s="298" t="s">
        <v>98</v>
      </c>
      <c r="B9" s="298"/>
      <c r="C9" s="298"/>
      <c r="D9" s="298"/>
      <c r="E9" s="298"/>
      <c r="F9" s="298"/>
      <c r="G9" s="298"/>
      <c r="H9" s="298"/>
      <c r="I9" s="299">
        <v>0.9</v>
      </c>
      <c r="J9" s="299"/>
    </row>
    <row r="10" spans="1:10" ht="16.5" customHeight="1" x14ac:dyDescent="0.25">
      <c r="A10" s="298" t="s">
        <v>99</v>
      </c>
      <c r="B10" s="298"/>
      <c r="C10" s="298"/>
      <c r="D10" s="298"/>
      <c r="E10" s="298"/>
      <c r="F10" s="298"/>
      <c r="G10" s="298"/>
      <c r="H10" s="298"/>
      <c r="I10" s="299">
        <v>0.05</v>
      </c>
      <c r="J10" s="299"/>
    </row>
    <row r="11" spans="1:10" ht="16.5" customHeight="1" x14ac:dyDescent="0.25">
      <c r="A11" s="146"/>
      <c r="B11" s="147"/>
      <c r="C11" s="147"/>
      <c r="D11" s="147"/>
      <c r="E11" s="147"/>
      <c r="F11" s="147"/>
      <c r="G11" s="147"/>
      <c r="H11" s="147"/>
      <c r="I11" s="147"/>
      <c r="J11" s="148"/>
    </row>
    <row r="12" spans="1:10" ht="16.5" customHeight="1" x14ac:dyDescent="0.25">
      <c r="A12" s="297" t="s">
        <v>100</v>
      </c>
      <c r="B12" s="297"/>
      <c r="C12" s="297"/>
      <c r="D12" s="297"/>
      <c r="E12" s="297"/>
      <c r="F12" s="297"/>
      <c r="G12" s="297"/>
      <c r="H12" s="297"/>
      <c r="I12" s="297"/>
      <c r="J12" s="297"/>
    </row>
    <row r="13" spans="1:10" ht="16.5" customHeight="1" x14ac:dyDescent="0.25">
      <c r="A13" s="146"/>
      <c r="B13" s="147"/>
      <c r="C13" s="147"/>
      <c r="D13" s="147"/>
      <c r="E13" s="147"/>
      <c r="F13" s="147"/>
      <c r="G13" s="147"/>
      <c r="H13" s="147"/>
      <c r="I13" s="147"/>
      <c r="J13" s="148"/>
    </row>
    <row r="14" spans="1:10" ht="16.5" customHeight="1" x14ac:dyDescent="0.25">
      <c r="A14" s="300" t="s">
        <v>101</v>
      </c>
      <c r="B14" s="301"/>
      <c r="C14" s="301"/>
      <c r="D14" s="301"/>
      <c r="E14" s="301"/>
      <c r="F14" s="301"/>
      <c r="G14" s="301"/>
      <c r="H14" s="301"/>
      <c r="I14" s="301"/>
      <c r="J14" s="302"/>
    </row>
    <row r="15" spans="1:10" ht="16.5" customHeight="1" x14ac:dyDescent="0.25">
      <c r="A15" s="303" t="s">
        <v>102</v>
      </c>
      <c r="B15" s="304"/>
      <c r="C15" s="304"/>
      <c r="D15" s="304"/>
      <c r="E15" s="304"/>
      <c r="F15" s="304"/>
      <c r="G15" s="304"/>
      <c r="H15" s="304"/>
      <c r="I15" s="304"/>
      <c r="J15" s="305"/>
    </row>
    <row r="16" spans="1:10" ht="16.5" customHeight="1" x14ac:dyDescent="0.25">
      <c r="A16" s="146"/>
      <c r="B16" s="147"/>
      <c r="C16" s="147"/>
      <c r="D16" s="147"/>
      <c r="E16" s="147"/>
      <c r="F16" s="147"/>
      <c r="G16" s="147"/>
      <c r="H16" s="147"/>
      <c r="I16" s="147"/>
      <c r="J16" s="148"/>
    </row>
    <row r="17" spans="1:13" ht="16.5" customHeight="1" x14ac:dyDescent="0.25">
      <c r="A17" s="290" t="s">
        <v>103</v>
      </c>
      <c r="B17" s="290"/>
      <c r="C17" s="290"/>
      <c r="D17" s="290"/>
      <c r="E17" s="290"/>
      <c r="F17" s="290"/>
      <c r="G17" s="290"/>
      <c r="H17" s="290"/>
      <c r="I17" s="141" t="s">
        <v>104</v>
      </c>
      <c r="J17" s="119" t="s">
        <v>105</v>
      </c>
    </row>
    <row r="18" spans="1:13" ht="16.5" customHeight="1" x14ac:dyDescent="0.25">
      <c r="A18" s="285" t="str">
        <f>IF($J$20=$A$168,"Encargos Sociais incidentes sobre a mão de obra","Administração Central")</f>
        <v>Administração Central</v>
      </c>
      <c r="B18" s="285"/>
      <c r="C18" s="285"/>
      <c r="D18" s="285"/>
      <c r="E18" s="285"/>
      <c r="F18" s="285"/>
      <c r="G18" s="285"/>
      <c r="H18" s="285"/>
      <c r="I18" s="120" t="s">
        <v>106</v>
      </c>
      <c r="J18" s="121">
        <v>0.04</v>
      </c>
    </row>
    <row r="19" spans="1:13" ht="16.5" customHeight="1" x14ac:dyDescent="0.25">
      <c r="A19" s="285" t="str">
        <f>IF($J$20=$A$168,"Administração Central da empresa ou consultoria - overhead","Seguro e Garantia")</f>
        <v>Seguro e Garantia</v>
      </c>
      <c r="B19" s="285"/>
      <c r="C19" s="285"/>
      <c r="D19" s="285"/>
      <c r="E19" s="285"/>
      <c r="F19" s="285"/>
      <c r="G19" s="285"/>
      <c r="H19" s="285"/>
      <c r="I19" s="120" t="s">
        <v>107</v>
      </c>
      <c r="J19" s="121">
        <v>8.0000000000000002E-3</v>
      </c>
    </row>
    <row r="20" spans="1:13" ht="16.5" customHeight="1" x14ac:dyDescent="0.25">
      <c r="A20" s="285" t="str">
        <f>IF($J$20=$A$168,"","Risco")</f>
        <v>Risco</v>
      </c>
      <c r="B20" s="285"/>
      <c r="C20" s="285"/>
      <c r="D20" s="285"/>
      <c r="E20" s="285"/>
      <c r="F20" s="285"/>
      <c r="G20" s="285"/>
      <c r="H20" s="285"/>
      <c r="I20" s="120" t="s">
        <v>108</v>
      </c>
      <c r="J20" s="121">
        <v>1.2699999999999999E-2</v>
      </c>
    </row>
    <row r="21" spans="1:13" ht="16.5" customHeight="1" x14ac:dyDescent="0.25">
      <c r="A21" s="285" t="str">
        <f>IF($J$20=$A$168,"","Despesas Financeiras")</f>
        <v>Despesas Financeiras</v>
      </c>
      <c r="B21" s="285"/>
      <c r="C21" s="285"/>
      <c r="D21" s="285"/>
      <c r="E21" s="285"/>
      <c r="F21" s="285"/>
      <c r="G21" s="285"/>
      <c r="H21" s="285"/>
      <c r="I21" s="120" t="s">
        <v>109</v>
      </c>
      <c r="J21" s="121">
        <v>1.23E-2</v>
      </c>
    </row>
    <row r="22" spans="1:13" ht="16.5" customHeight="1" x14ac:dyDescent="0.25">
      <c r="A22" s="285" t="str">
        <f>IF($J$20=$A$168,"Margem bruta da empresa de consultoria","Lucro")</f>
        <v>Lucro</v>
      </c>
      <c r="B22" s="285"/>
      <c r="C22" s="285"/>
      <c r="D22" s="285"/>
      <c r="E22" s="285"/>
      <c r="F22" s="285"/>
      <c r="G22" s="285"/>
      <c r="H22" s="285"/>
      <c r="I22" s="120" t="s">
        <v>110</v>
      </c>
      <c r="J22" s="121">
        <v>6.9000000000000006E-2</v>
      </c>
    </row>
    <row r="23" spans="1:13" ht="16.5" customHeight="1" x14ac:dyDescent="0.25">
      <c r="A23" s="285" t="s">
        <v>111</v>
      </c>
      <c r="B23" s="285"/>
      <c r="C23" s="285"/>
      <c r="D23" s="285"/>
      <c r="E23" s="285"/>
      <c r="F23" s="285"/>
      <c r="G23" s="285"/>
      <c r="H23" s="285"/>
      <c r="I23" s="120" t="s">
        <v>112</v>
      </c>
      <c r="J23" s="121">
        <v>3.6499999999999998E-2</v>
      </c>
      <c r="L23" s="124">
        <f>SUM(J18:J23)</f>
        <v>0.17849999999999999</v>
      </c>
    </row>
    <row r="24" spans="1:13" ht="16.5" customHeight="1" x14ac:dyDescent="0.25">
      <c r="A24" s="285" t="s">
        <v>113</v>
      </c>
      <c r="B24" s="285"/>
      <c r="C24" s="285"/>
      <c r="D24" s="285"/>
      <c r="E24" s="285"/>
      <c r="F24" s="285"/>
      <c r="G24" s="285"/>
      <c r="H24" s="285"/>
      <c r="I24" s="120" t="s">
        <v>114</v>
      </c>
      <c r="J24" s="122">
        <f>I10*I9</f>
        <v>4.4999999999999998E-2</v>
      </c>
    </row>
    <row r="25" spans="1:13" ht="16.5" customHeight="1" x14ac:dyDescent="0.25">
      <c r="A25" s="285" t="s">
        <v>115</v>
      </c>
      <c r="B25" s="285"/>
      <c r="C25" s="285"/>
      <c r="D25" s="285"/>
      <c r="E25" s="285"/>
      <c r="F25" s="285"/>
      <c r="G25" s="285"/>
      <c r="H25" s="285"/>
      <c r="I25" s="120" t="s">
        <v>116</v>
      </c>
      <c r="J25" s="122">
        <v>4.4999999999999998E-2</v>
      </c>
    </row>
    <row r="26" spans="1:13" ht="16.5" customHeight="1" x14ac:dyDescent="0.25">
      <c r="A26" s="285" t="s">
        <v>117</v>
      </c>
      <c r="B26" s="285"/>
      <c r="C26" s="285"/>
      <c r="D26" s="285"/>
      <c r="E26" s="285"/>
      <c r="F26" s="285"/>
      <c r="G26" s="285"/>
      <c r="H26" s="285"/>
      <c r="I26" s="123" t="s">
        <v>118</v>
      </c>
      <c r="J26" s="122">
        <f>(((1+J18+J19+J20)*(1+J21)*(1+J22))/(1-(J23+J24)))-1</f>
        <v>0.24970000000000001</v>
      </c>
      <c r="L26" s="124"/>
    </row>
    <row r="27" spans="1:13" ht="16.5" customHeight="1" x14ac:dyDescent="0.25">
      <c r="A27" s="286" t="s">
        <v>119</v>
      </c>
      <c r="B27" s="286"/>
      <c r="C27" s="286"/>
      <c r="D27" s="286"/>
      <c r="E27" s="286"/>
      <c r="F27" s="286"/>
      <c r="G27" s="286"/>
      <c r="H27" s="286"/>
      <c r="I27" s="142" t="s">
        <v>120</v>
      </c>
      <c r="J27" s="125">
        <f>(((1+(J18+J19+J20))*(1+J21)*(1+J22))/(1-(J23+J24+J25)))-1</f>
        <v>0.31409999999999999</v>
      </c>
    </row>
    <row r="28" spans="1:13" ht="16.5" customHeight="1" x14ac:dyDescent="0.25">
      <c r="A28" s="287"/>
      <c r="B28" s="288"/>
      <c r="C28" s="288"/>
      <c r="D28" s="288"/>
      <c r="E28" s="288"/>
      <c r="F28" s="288"/>
      <c r="G28" s="288"/>
      <c r="H28" s="288"/>
      <c r="I28" s="288"/>
      <c r="J28" s="289"/>
    </row>
    <row r="29" spans="1:13" ht="16.5" customHeight="1" x14ac:dyDescent="0.25">
      <c r="A29" s="274" t="s">
        <v>121</v>
      </c>
      <c r="B29" s="275"/>
      <c r="C29" s="275"/>
      <c r="D29" s="275"/>
      <c r="E29" s="275"/>
      <c r="F29" s="275"/>
      <c r="G29" s="275"/>
      <c r="H29" s="275"/>
      <c r="I29" s="275"/>
      <c r="J29" s="276"/>
      <c r="L29" s="124">
        <f>(1+J18+J19+J20)*(1+J21)*(1+J22)</f>
        <v>1.1477999999999999</v>
      </c>
      <c r="M29" s="124">
        <f>(L29/L30)-1</f>
        <v>0.314</v>
      </c>
    </row>
    <row r="30" spans="1:13" ht="16.5" customHeight="1" x14ac:dyDescent="0.25">
      <c r="A30" s="274"/>
      <c r="B30" s="275"/>
      <c r="C30" s="275"/>
      <c r="D30" s="275"/>
      <c r="E30" s="275"/>
      <c r="F30" s="275"/>
      <c r="G30" s="275"/>
      <c r="H30" s="275"/>
      <c r="I30" s="275"/>
      <c r="J30" s="276"/>
      <c r="L30" s="124">
        <f>(1-J23-J24-J25)</f>
        <v>0.87350000000000005</v>
      </c>
    </row>
    <row r="31" spans="1:13" ht="16.5" customHeight="1" x14ac:dyDescent="0.25">
      <c r="A31" s="274"/>
      <c r="B31" s="275"/>
      <c r="C31" s="275"/>
      <c r="D31" s="275"/>
      <c r="E31" s="275"/>
      <c r="F31" s="275"/>
      <c r="G31" s="275"/>
      <c r="H31" s="275"/>
      <c r="I31" s="275"/>
      <c r="J31" s="276"/>
    </row>
    <row r="32" spans="1:13" ht="16.5" customHeight="1" x14ac:dyDescent="0.25">
      <c r="A32" s="274"/>
      <c r="B32" s="275"/>
      <c r="C32" s="275"/>
      <c r="D32" s="275"/>
      <c r="E32" s="275"/>
      <c r="F32" s="275"/>
      <c r="G32" s="275"/>
      <c r="H32" s="275"/>
      <c r="I32" s="275"/>
      <c r="J32" s="276"/>
    </row>
    <row r="33" spans="1:10" ht="16.5" customHeight="1" x14ac:dyDescent="0.25">
      <c r="A33" s="274"/>
      <c r="B33" s="275"/>
      <c r="C33" s="275"/>
      <c r="D33" s="275"/>
      <c r="E33" s="275"/>
      <c r="F33" s="275"/>
      <c r="G33" s="275"/>
      <c r="H33" s="275"/>
      <c r="I33" s="275"/>
      <c r="J33" s="276"/>
    </row>
    <row r="34" spans="1:10" ht="16.5" customHeight="1" x14ac:dyDescent="0.25">
      <c r="A34" s="149"/>
      <c r="B34" s="150"/>
      <c r="C34" s="150"/>
      <c r="D34" s="150"/>
      <c r="E34" s="150"/>
      <c r="F34" s="150"/>
      <c r="G34" s="151"/>
      <c r="H34" s="150"/>
      <c r="I34" s="150"/>
      <c r="J34" s="152"/>
    </row>
    <row r="35" spans="1:10" ht="16.5" customHeight="1" x14ac:dyDescent="0.25">
      <c r="A35" s="277" t="str">
        <f>CONCATENATE("Declaro para os devidos fins que, conforme legislação tributária municipal, a base de cálculo deste tipo de obra corresponde à ",$I$9*100,"%, com a respectiva alíquota de ",$I$10*100,"%.")</f>
        <v>Declaro para os devidos fins que, conforme legislação tributária municipal, a base de cálculo deste tipo de obra corresponde à 90%, com a respectiva alíquota de 5%.</v>
      </c>
      <c r="B35" s="277"/>
      <c r="C35" s="277"/>
      <c r="D35" s="277"/>
      <c r="E35" s="277"/>
      <c r="F35" s="277"/>
      <c r="G35" s="277"/>
      <c r="H35" s="277"/>
      <c r="I35" s="277"/>
      <c r="J35" s="277"/>
    </row>
    <row r="36" spans="1:10" ht="16.5" customHeight="1" x14ac:dyDescent="0.25">
      <c r="A36" s="277"/>
      <c r="B36" s="277"/>
      <c r="C36" s="277"/>
      <c r="D36" s="277"/>
      <c r="E36" s="277"/>
      <c r="F36" s="277"/>
      <c r="G36" s="277"/>
      <c r="H36" s="277"/>
      <c r="I36" s="277"/>
      <c r="J36" s="277"/>
    </row>
    <row r="37" spans="1:10" ht="16.5" customHeight="1" x14ac:dyDescent="0.25">
      <c r="A37" s="277"/>
      <c r="B37" s="277"/>
      <c r="C37" s="277"/>
      <c r="D37" s="277"/>
      <c r="E37" s="277"/>
      <c r="F37" s="277"/>
      <c r="G37" s="277"/>
      <c r="H37" s="277"/>
      <c r="I37" s="277"/>
      <c r="J37" s="277"/>
    </row>
    <row r="38" spans="1:10" ht="16.5" customHeight="1" x14ac:dyDescent="0.2">
      <c r="A38" s="153"/>
      <c r="B38" s="154"/>
      <c r="C38" s="154"/>
      <c r="D38" s="154"/>
      <c r="E38" s="154"/>
      <c r="F38" s="154"/>
      <c r="G38" s="154"/>
      <c r="H38" s="154"/>
      <c r="I38" s="154"/>
      <c r="J38" s="155"/>
    </row>
    <row r="39" spans="1:10" ht="16.5" customHeight="1" x14ac:dyDescent="0.25">
      <c r="A39" s="277" t="str">
        <f>"Declaro para os devidos fins que o regime de Contribuição Previdenciária sobre a Receita Bruta adotado para elaboração do orçamento foi COM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B39" s="277"/>
      <c r="C39" s="277"/>
      <c r="D39" s="277"/>
      <c r="E39" s="277"/>
      <c r="F39" s="277"/>
      <c r="G39" s="277"/>
      <c r="H39" s="277"/>
      <c r="I39" s="277"/>
      <c r="J39" s="277"/>
    </row>
    <row r="40" spans="1:10" ht="16.5" customHeight="1" x14ac:dyDescent="0.25">
      <c r="A40" s="277"/>
      <c r="B40" s="277"/>
      <c r="C40" s="277"/>
      <c r="D40" s="277"/>
      <c r="E40" s="277"/>
      <c r="F40" s="277"/>
      <c r="G40" s="277"/>
      <c r="H40" s="277"/>
      <c r="I40" s="277"/>
      <c r="J40" s="277"/>
    </row>
    <row r="41" spans="1:10" ht="16.5" customHeight="1" x14ac:dyDescent="0.25">
      <c r="A41" s="277"/>
      <c r="B41" s="277"/>
      <c r="C41" s="277"/>
      <c r="D41" s="277"/>
      <c r="E41" s="277"/>
      <c r="F41" s="277"/>
      <c r="G41" s="277"/>
      <c r="H41" s="277"/>
      <c r="I41" s="277"/>
      <c r="J41" s="277"/>
    </row>
    <row r="42" spans="1:10" ht="16.5" customHeight="1" x14ac:dyDescent="0.2">
      <c r="A42" s="153"/>
      <c r="B42" s="154"/>
      <c r="C42" s="154"/>
      <c r="D42" s="154"/>
      <c r="E42" s="154"/>
      <c r="F42" s="154"/>
      <c r="G42" s="154"/>
      <c r="H42" s="154"/>
      <c r="I42" s="154"/>
      <c r="J42" s="155"/>
    </row>
    <row r="43" spans="1:10" ht="16.5" customHeight="1" x14ac:dyDescent="0.2">
      <c r="A43" s="153" t="s">
        <v>54</v>
      </c>
      <c r="B43" s="154"/>
      <c r="C43" s="154"/>
      <c r="D43" s="154"/>
      <c r="E43" s="154"/>
      <c r="F43" s="154"/>
      <c r="G43" s="154"/>
      <c r="H43" s="154"/>
      <c r="I43" s="154"/>
      <c r="J43" s="155"/>
    </row>
    <row r="44" spans="1:10" ht="16.5" customHeight="1" x14ac:dyDescent="0.25">
      <c r="A44" s="278"/>
      <c r="B44" s="278"/>
      <c r="C44" s="278"/>
      <c r="D44" s="278"/>
      <c r="E44" s="278"/>
      <c r="F44" s="278"/>
      <c r="G44" s="278"/>
      <c r="H44" s="278"/>
      <c r="I44" s="278"/>
      <c r="J44" s="278"/>
    </row>
    <row r="45" spans="1:10" ht="16.5" customHeight="1" x14ac:dyDescent="0.25">
      <c r="A45" s="278"/>
      <c r="B45" s="278"/>
      <c r="C45" s="278"/>
      <c r="D45" s="278"/>
      <c r="E45" s="278"/>
      <c r="F45" s="278"/>
      <c r="G45" s="278"/>
      <c r="H45" s="278"/>
      <c r="I45" s="278"/>
      <c r="J45" s="278"/>
    </row>
    <row r="46" spans="1:10" ht="16.5" customHeight="1" x14ac:dyDescent="0.25">
      <c r="A46" s="278"/>
      <c r="B46" s="278"/>
      <c r="C46" s="278"/>
      <c r="D46" s="278"/>
      <c r="E46" s="278"/>
      <c r="F46" s="278"/>
      <c r="G46" s="278"/>
      <c r="H46" s="278"/>
      <c r="I46" s="278"/>
      <c r="J46" s="278"/>
    </row>
    <row r="47" spans="1:10" ht="16.5" customHeight="1" x14ac:dyDescent="0.25">
      <c r="A47" s="278"/>
      <c r="B47" s="278"/>
      <c r="C47" s="278"/>
      <c r="D47" s="278"/>
      <c r="E47" s="278"/>
      <c r="F47" s="278"/>
      <c r="G47" s="278"/>
      <c r="H47" s="278"/>
      <c r="I47" s="278"/>
      <c r="J47" s="278"/>
    </row>
    <row r="48" spans="1:10" ht="16.5" customHeight="1" x14ac:dyDescent="0.25">
      <c r="A48" s="278"/>
      <c r="B48" s="278"/>
      <c r="C48" s="278"/>
      <c r="D48" s="278"/>
      <c r="E48" s="278"/>
      <c r="F48" s="278"/>
      <c r="G48" s="278"/>
      <c r="H48" s="278"/>
      <c r="I48" s="278"/>
      <c r="J48" s="278"/>
    </row>
    <row r="49" spans="1:10" ht="16.5" customHeight="1" x14ac:dyDescent="0.25">
      <c r="A49" s="278"/>
      <c r="B49" s="278"/>
      <c r="C49" s="278"/>
      <c r="D49" s="278"/>
      <c r="E49" s="278"/>
      <c r="F49" s="278"/>
      <c r="G49" s="278"/>
      <c r="H49" s="278"/>
      <c r="I49" s="278"/>
      <c r="J49" s="278"/>
    </row>
    <row r="50" spans="1:10" ht="16.5" customHeight="1" x14ac:dyDescent="0.25">
      <c r="A50" s="278"/>
      <c r="B50" s="278"/>
      <c r="C50" s="278"/>
      <c r="D50" s="278"/>
      <c r="E50" s="278"/>
      <c r="F50" s="278"/>
      <c r="G50" s="278"/>
      <c r="H50" s="278"/>
      <c r="I50" s="278"/>
      <c r="J50" s="278"/>
    </row>
    <row r="51" spans="1:10" ht="16.5" customHeight="1" x14ac:dyDescent="0.25">
      <c r="A51" s="279"/>
      <c r="B51" s="280"/>
      <c r="C51" s="280"/>
      <c r="D51" s="280"/>
      <c r="E51" s="280"/>
      <c r="F51" s="280"/>
      <c r="G51" s="280"/>
      <c r="H51" s="280"/>
      <c r="I51" s="280"/>
      <c r="J51" s="281"/>
    </row>
    <row r="52" spans="1:10" ht="16.5" customHeight="1" x14ac:dyDescent="0.25">
      <c r="A52" s="279"/>
      <c r="B52" s="280"/>
      <c r="C52" s="280"/>
      <c r="D52" s="280"/>
      <c r="E52" s="280"/>
      <c r="F52" s="280"/>
      <c r="G52" s="280"/>
      <c r="H52" s="280"/>
      <c r="I52" s="280"/>
      <c r="J52" s="281"/>
    </row>
    <row r="53" spans="1:10" ht="16.5" customHeight="1" x14ac:dyDescent="0.25">
      <c r="A53" s="282"/>
      <c r="B53" s="283"/>
      <c r="C53" s="283"/>
      <c r="D53" s="283"/>
      <c r="E53" s="283"/>
      <c r="F53" s="283"/>
      <c r="G53" s="283"/>
      <c r="H53" s="283"/>
      <c r="I53" s="283"/>
      <c r="J53" s="284"/>
    </row>
    <row r="54" spans="1:10" ht="16.5" customHeight="1" x14ac:dyDescent="0.25"/>
    <row r="55" spans="1:10" ht="16.5" customHeight="1" x14ac:dyDescent="0.25"/>
    <row r="56" spans="1:10" ht="16.5" customHeight="1" x14ac:dyDescent="0.25"/>
    <row r="57" spans="1:10" ht="16.5" customHeight="1" x14ac:dyDescent="0.25"/>
    <row r="58" spans="1:10" ht="16.5" customHeight="1" x14ac:dyDescent="0.25"/>
    <row r="59" spans="1:10" ht="16.5" customHeight="1" x14ac:dyDescent="0.25"/>
    <row r="60" spans="1:10" ht="16.5" customHeight="1" x14ac:dyDescent="0.25"/>
    <row r="61" spans="1:10" ht="16.5" customHeight="1" x14ac:dyDescent="0.25"/>
    <row r="62" spans="1:10" ht="16.5" customHeight="1" x14ac:dyDescent="0.25"/>
    <row r="63" spans="1:10" ht="16.5" customHeight="1" x14ac:dyDescent="0.25"/>
    <row r="64" spans="1:10" ht="16.5" customHeight="1" x14ac:dyDescent="0.25"/>
    <row r="65" spans="1:1" ht="16.5" customHeight="1" x14ac:dyDescent="0.25">
      <c r="A65" s="126" t="s">
        <v>102</v>
      </c>
    </row>
    <row r="66" spans="1:1" ht="16.5" customHeight="1" x14ac:dyDescent="0.25"/>
    <row r="67" spans="1:1" ht="16.5" customHeight="1" x14ac:dyDescent="0.25"/>
    <row r="68" spans="1:1" ht="16.5" customHeight="1" x14ac:dyDescent="0.25"/>
    <row r="69" spans="1:1" ht="16.5" customHeight="1" x14ac:dyDescent="0.25"/>
    <row r="70" spans="1:1" ht="16.5" customHeight="1" x14ac:dyDescent="0.25"/>
    <row r="71" spans="1:1" ht="16.5" customHeight="1" x14ac:dyDescent="0.25"/>
    <row r="72" spans="1:1" ht="16.5" customHeight="1" x14ac:dyDescent="0.25"/>
    <row r="73" spans="1:1" ht="16.5" customHeight="1" x14ac:dyDescent="0.25"/>
    <row r="74" spans="1:1" ht="16.5" customHeight="1" x14ac:dyDescent="0.25"/>
  </sheetData>
  <mergeCells count="30">
    <mergeCell ref="A17:H17"/>
    <mergeCell ref="A1:J3"/>
    <mergeCell ref="A4:J4"/>
    <mergeCell ref="A5:J5"/>
    <mergeCell ref="B6:I6"/>
    <mergeCell ref="A7:J7"/>
    <mergeCell ref="A9:H9"/>
    <mergeCell ref="I9:J9"/>
    <mergeCell ref="A10:H10"/>
    <mergeCell ref="I10:J10"/>
    <mergeCell ref="A12:J12"/>
    <mergeCell ref="A14:J14"/>
    <mergeCell ref="A15:J15"/>
    <mergeCell ref="A29:J29"/>
    <mergeCell ref="A18:H18"/>
    <mergeCell ref="A19:H19"/>
    <mergeCell ref="A20:H20"/>
    <mergeCell ref="A21:H21"/>
    <mergeCell ref="A22:H22"/>
    <mergeCell ref="A23:H23"/>
    <mergeCell ref="A24:H24"/>
    <mergeCell ref="A25:H25"/>
    <mergeCell ref="A26:H26"/>
    <mergeCell ref="A27:H27"/>
    <mergeCell ref="A28:J28"/>
    <mergeCell ref="A30:J33"/>
    <mergeCell ref="A35:J37"/>
    <mergeCell ref="A39:J41"/>
    <mergeCell ref="A44:J50"/>
    <mergeCell ref="A51:J53"/>
  </mergeCells>
  <conditionalFormatting sqref="A27:I27 A28">
    <cfRule type="expression" dxfId="2" priority="3" stopIfTrue="1">
      <formula>DESONERACAO="não"</formula>
    </cfRule>
  </conditionalFormatting>
  <conditionalFormatting sqref="J27">
    <cfRule type="expression" dxfId="1" priority="2" stopIfTrue="1">
      <formula>DESONERACAO="não"</formula>
    </cfRule>
  </conditionalFormatting>
  <conditionalFormatting sqref="J26">
    <cfRule type="expression" dxfId="0" priority="1" stopIfTrue="1">
      <formula>DESONERACAO="não"</formula>
    </cfRule>
  </conditionalFormatting>
  <dataValidations disablePrompts="1" count="5">
    <dataValidation type="decimal" allowBlank="1" showErrorMessage="1" errorTitle="Erro de valores" error="Digite um valor entre 0% e 100%" sqref="J18:J23 JF18:JF23 TB18:TB23 ACX18:ACX23 AMT18:AMT23 AWP18:AWP23 BGL18:BGL23 BQH18:BQH23 CAD18:CAD23 CJZ18:CJZ23 CTV18:CTV23 DDR18:DDR23 DNN18:DNN23 DXJ18:DXJ23 EHF18:EHF23 ERB18:ERB23 FAX18:FAX23 FKT18:FKT23 FUP18:FUP23 GEL18:GEL23 GOH18:GOH23 GYD18:GYD23 HHZ18:HHZ23 HRV18:HRV23 IBR18:IBR23 ILN18:ILN23 IVJ18:IVJ23 JFF18:JFF23 JPB18:JPB23 JYX18:JYX23 KIT18:KIT23 KSP18:KSP23 LCL18:LCL23 LMH18:LMH23 LWD18:LWD23 MFZ18:MFZ23 MPV18:MPV23 MZR18:MZR23 NJN18:NJN23 NTJ18:NTJ23 ODF18:ODF23 ONB18:ONB23 OWX18:OWX23 PGT18:PGT23 PQP18:PQP23 QAL18:QAL23 QKH18:QKH23 QUD18:QUD23 RDZ18:RDZ23 RNV18:RNV23 RXR18:RXR23 SHN18:SHN23 SRJ18:SRJ23 TBF18:TBF23 TLB18:TLB23 TUX18:TUX23 UET18:UET23 UOP18:UOP23 UYL18:UYL23 VIH18:VIH23 VSD18:VSD23 WBZ18:WBZ23 WLV18:WLV23 WVR18:WVR23 J65554:J65559 JF65554:JF65559 TB65554:TB65559 ACX65554:ACX65559 AMT65554:AMT65559 AWP65554:AWP65559 BGL65554:BGL65559 BQH65554:BQH65559 CAD65554:CAD65559 CJZ65554:CJZ65559 CTV65554:CTV65559 DDR65554:DDR65559 DNN65554:DNN65559 DXJ65554:DXJ65559 EHF65554:EHF65559 ERB65554:ERB65559 FAX65554:FAX65559 FKT65554:FKT65559 FUP65554:FUP65559 GEL65554:GEL65559 GOH65554:GOH65559 GYD65554:GYD65559 HHZ65554:HHZ65559 HRV65554:HRV65559 IBR65554:IBR65559 ILN65554:ILN65559 IVJ65554:IVJ65559 JFF65554:JFF65559 JPB65554:JPB65559 JYX65554:JYX65559 KIT65554:KIT65559 KSP65554:KSP65559 LCL65554:LCL65559 LMH65554:LMH65559 LWD65554:LWD65559 MFZ65554:MFZ65559 MPV65554:MPV65559 MZR65554:MZR65559 NJN65554:NJN65559 NTJ65554:NTJ65559 ODF65554:ODF65559 ONB65554:ONB65559 OWX65554:OWX65559 PGT65554:PGT65559 PQP65554:PQP65559 QAL65554:QAL65559 QKH65554:QKH65559 QUD65554:QUD65559 RDZ65554:RDZ65559 RNV65554:RNV65559 RXR65554:RXR65559 SHN65554:SHN65559 SRJ65554:SRJ65559 TBF65554:TBF65559 TLB65554:TLB65559 TUX65554:TUX65559 UET65554:UET65559 UOP65554:UOP65559 UYL65554:UYL65559 VIH65554:VIH65559 VSD65554:VSD65559 WBZ65554:WBZ65559 WLV65554:WLV65559 WVR65554:WVR65559 J131090:J131095 JF131090:JF131095 TB131090:TB131095 ACX131090:ACX131095 AMT131090:AMT131095 AWP131090:AWP131095 BGL131090:BGL131095 BQH131090:BQH131095 CAD131090:CAD131095 CJZ131090:CJZ131095 CTV131090:CTV131095 DDR131090:DDR131095 DNN131090:DNN131095 DXJ131090:DXJ131095 EHF131090:EHF131095 ERB131090:ERB131095 FAX131090:FAX131095 FKT131090:FKT131095 FUP131090:FUP131095 GEL131090:GEL131095 GOH131090:GOH131095 GYD131090:GYD131095 HHZ131090:HHZ131095 HRV131090:HRV131095 IBR131090:IBR131095 ILN131090:ILN131095 IVJ131090:IVJ131095 JFF131090:JFF131095 JPB131090:JPB131095 JYX131090:JYX131095 KIT131090:KIT131095 KSP131090:KSP131095 LCL131090:LCL131095 LMH131090:LMH131095 LWD131090:LWD131095 MFZ131090:MFZ131095 MPV131090:MPV131095 MZR131090:MZR131095 NJN131090:NJN131095 NTJ131090:NTJ131095 ODF131090:ODF131095 ONB131090:ONB131095 OWX131090:OWX131095 PGT131090:PGT131095 PQP131090:PQP131095 QAL131090:QAL131095 QKH131090:QKH131095 QUD131090:QUD131095 RDZ131090:RDZ131095 RNV131090:RNV131095 RXR131090:RXR131095 SHN131090:SHN131095 SRJ131090:SRJ131095 TBF131090:TBF131095 TLB131090:TLB131095 TUX131090:TUX131095 UET131090:UET131095 UOP131090:UOP131095 UYL131090:UYL131095 VIH131090:VIH131095 VSD131090:VSD131095 WBZ131090:WBZ131095 WLV131090:WLV131095 WVR131090:WVR131095 J196626:J196631 JF196626:JF196631 TB196626:TB196631 ACX196626:ACX196631 AMT196626:AMT196631 AWP196626:AWP196631 BGL196626:BGL196631 BQH196626:BQH196631 CAD196626:CAD196631 CJZ196626:CJZ196631 CTV196626:CTV196631 DDR196626:DDR196631 DNN196626:DNN196631 DXJ196626:DXJ196631 EHF196626:EHF196631 ERB196626:ERB196631 FAX196626:FAX196631 FKT196626:FKT196631 FUP196626:FUP196631 GEL196626:GEL196631 GOH196626:GOH196631 GYD196626:GYD196631 HHZ196626:HHZ196631 HRV196626:HRV196631 IBR196626:IBR196631 ILN196626:ILN196631 IVJ196626:IVJ196631 JFF196626:JFF196631 JPB196626:JPB196631 JYX196626:JYX196631 KIT196626:KIT196631 KSP196626:KSP196631 LCL196626:LCL196631 LMH196626:LMH196631 LWD196626:LWD196631 MFZ196626:MFZ196631 MPV196626:MPV196631 MZR196626:MZR196631 NJN196626:NJN196631 NTJ196626:NTJ196631 ODF196626:ODF196631 ONB196626:ONB196631 OWX196626:OWX196631 PGT196626:PGT196631 PQP196626:PQP196631 QAL196626:QAL196631 QKH196626:QKH196631 QUD196626:QUD196631 RDZ196626:RDZ196631 RNV196626:RNV196631 RXR196626:RXR196631 SHN196626:SHN196631 SRJ196626:SRJ196631 TBF196626:TBF196631 TLB196626:TLB196631 TUX196626:TUX196631 UET196626:UET196631 UOP196626:UOP196631 UYL196626:UYL196631 VIH196626:VIH196631 VSD196626:VSD196631 WBZ196626:WBZ196631 WLV196626:WLV196631 WVR196626:WVR196631 J262162:J262167 JF262162:JF262167 TB262162:TB262167 ACX262162:ACX262167 AMT262162:AMT262167 AWP262162:AWP262167 BGL262162:BGL262167 BQH262162:BQH262167 CAD262162:CAD262167 CJZ262162:CJZ262167 CTV262162:CTV262167 DDR262162:DDR262167 DNN262162:DNN262167 DXJ262162:DXJ262167 EHF262162:EHF262167 ERB262162:ERB262167 FAX262162:FAX262167 FKT262162:FKT262167 FUP262162:FUP262167 GEL262162:GEL262167 GOH262162:GOH262167 GYD262162:GYD262167 HHZ262162:HHZ262167 HRV262162:HRV262167 IBR262162:IBR262167 ILN262162:ILN262167 IVJ262162:IVJ262167 JFF262162:JFF262167 JPB262162:JPB262167 JYX262162:JYX262167 KIT262162:KIT262167 KSP262162:KSP262167 LCL262162:LCL262167 LMH262162:LMH262167 LWD262162:LWD262167 MFZ262162:MFZ262167 MPV262162:MPV262167 MZR262162:MZR262167 NJN262162:NJN262167 NTJ262162:NTJ262167 ODF262162:ODF262167 ONB262162:ONB262167 OWX262162:OWX262167 PGT262162:PGT262167 PQP262162:PQP262167 QAL262162:QAL262167 QKH262162:QKH262167 QUD262162:QUD262167 RDZ262162:RDZ262167 RNV262162:RNV262167 RXR262162:RXR262167 SHN262162:SHN262167 SRJ262162:SRJ262167 TBF262162:TBF262167 TLB262162:TLB262167 TUX262162:TUX262167 UET262162:UET262167 UOP262162:UOP262167 UYL262162:UYL262167 VIH262162:VIH262167 VSD262162:VSD262167 WBZ262162:WBZ262167 WLV262162:WLV262167 WVR262162:WVR262167 J327698:J327703 JF327698:JF327703 TB327698:TB327703 ACX327698:ACX327703 AMT327698:AMT327703 AWP327698:AWP327703 BGL327698:BGL327703 BQH327698:BQH327703 CAD327698:CAD327703 CJZ327698:CJZ327703 CTV327698:CTV327703 DDR327698:DDR327703 DNN327698:DNN327703 DXJ327698:DXJ327703 EHF327698:EHF327703 ERB327698:ERB327703 FAX327698:FAX327703 FKT327698:FKT327703 FUP327698:FUP327703 GEL327698:GEL327703 GOH327698:GOH327703 GYD327698:GYD327703 HHZ327698:HHZ327703 HRV327698:HRV327703 IBR327698:IBR327703 ILN327698:ILN327703 IVJ327698:IVJ327703 JFF327698:JFF327703 JPB327698:JPB327703 JYX327698:JYX327703 KIT327698:KIT327703 KSP327698:KSP327703 LCL327698:LCL327703 LMH327698:LMH327703 LWD327698:LWD327703 MFZ327698:MFZ327703 MPV327698:MPV327703 MZR327698:MZR327703 NJN327698:NJN327703 NTJ327698:NTJ327703 ODF327698:ODF327703 ONB327698:ONB327703 OWX327698:OWX327703 PGT327698:PGT327703 PQP327698:PQP327703 QAL327698:QAL327703 QKH327698:QKH327703 QUD327698:QUD327703 RDZ327698:RDZ327703 RNV327698:RNV327703 RXR327698:RXR327703 SHN327698:SHN327703 SRJ327698:SRJ327703 TBF327698:TBF327703 TLB327698:TLB327703 TUX327698:TUX327703 UET327698:UET327703 UOP327698:UOP327703 UYL327698:UYL327703 VIH327698:VIH327703 VSD327698:VSD327703 WBZ327698:WBZ327703 WLV327698:WLV327703 WVR327698:WVR327703 J393234:J393239 JF393234:JF393239 TB393234:TB393239 ACX393234:ACX393239 AMT393234:AMT393239 AWP393234:AWP393239 BGL393234:BGL393239 BQH393234:BQH393239 CAD393234:CAD393239 CJZ393234:CJZ393239 CTV393234:CTV393239 DDR393234:DDR393239 DNN393234:DNN393239 DXJ393234:DXJ393239 EHF393234:EHF393239 ERB393234:ERB393239 FAX393234:FAX393239 FKT393234:FKT393239 FUP393234:FUP393239 GEL393234:GEL393239 GOH393234:GOH393239 GYD393234:GYD393239 HHZ393234:HHZ393239 HRV393234:HRV393239 IBR393234:IBR393239 ILN393234:ILN393239 IVJ393234:IVJ393239 JFF393234:JFF393239 JPB393234:JPB393239 JYX393234:JYX393239 KIT393234:KIT393239 KSP393234:KSP393239 LCL393234:LCL393239 LMH393234:LMH393239 LWD393234:LWD393239 MFZ393234:MFZ393239 MPV393234:MPV393239 MZR393234:MZR393239 NJN393234:NJN393239 NTJ393234:NTJ393239 ODF393234:ODF393239 ONB393234:ONB393239 OWX393234:OWX393239 PGT393234:PGT393239 PQP393234:PQP393239 QAL393234:QAL393239 QKH393234:QKH393239 QUD393234:QUD393239 RDZ393234:RDZ393239 RNV393234:RNV393239 RXR393234:RXR393239 SHN393234:SHN393239 SRJ393234:SRJ393239 TBF393234:TBF393239 TLB393234:TLB393239 TUX393234:TUX393239 UET393234:UET393239 UOP393234:UOP393239 UYL393234:UYL393239 VIH393234:VIH393239 VSD393234:VSD393239 WBZ393234:WBZ393239 WLV393234:WLV393239 WVR393234:WVR393239 J458770:J458775 JF458770:JF458775 TB458770:TB458775 ACX458770:ACX458775 AMT458770:AMT458775 AWP458770:AWP458775 BGL458770:BGL458775 BQH458770:BQH458775 CAD458770:CAD458775 CJZ458770:CJZ458775 CTV458770:CTV458775 DDR458770:DDR458775 DNN458770:DNN458775 DXJ458770:DXJ458775 EHF458770:EHF458775 ERB458770:ERB458775 FAX458770:FAX458775 FKT458770:FKT458775 FUP458770:FUP458775 GEL458770:GEL458775 GOH458770:GOH458775 GYD458770:GYD458775 HHZ458770:HHZ458775 HRV458770:HRV458775 IBR458770:IBR458775 ILN458770:ILN458775 IVJ458770:IVJ458775 JFF458770:JFF458775 JPB458770:JPB458775 JYX458770:JYX458775 KIT458770:KIT458775 KSP458770:KSP458775 LCL458770:LCL458775 LMH458770:LMH458775 LWD458770:LWD458775 MFZ458770:MFZ458775 MPV458770:MPV458775 MZR458770:MZR458775 NJN458770:NJN458775 NTJ458770:NTJ458775 ODF458770:ODF458775 ONB458770:ONB458775 OWX458770:OWX458775 PGT458770:PGT458775 PQP458770:PQP458775 QAL458770:QAL458775 QKH458770:QKH458775 QUD458770:QUD458775 RDZ458770:RDZ458775 RNV458770:RNV458775 RXR458770:RXR458775 SHN458770:SHN458775 SRJ458770:SRJ458775 TBF458770:TBF458775 TLB458770:TLB458775 TUX458770:TUX458775 UET458770:UET458775 UOP458770:UOP458775 UYL458770:UYL458775 VIH458770:VIH458775 VSD458770:VSD458775 WBZ458770:WBZ458775 WLV458770:WLV458775 WVR458770:WVR458775 J524306:J524311 JF524306:JF524311 TB524306:TB524311 ACX524306:ACX524311 AMT524306:AMT524311 AWP524306:AWP524311 BGL524306:BGL524311 BQH524306:BQH524311 CAD524306:CAD524311 CJZ524306:CJZ524311 CTV524306:CTV524311 DDR524306:DDR524311 DNN524306:DNN524311 DXJ524306:DXJ524311 EHF524306:EHF524311 ERB524306:ERB524311 FAX524306:FAX524311 FKT524306:FKT524311 FUP524306:FUP524311 GEL524306:GEL524311 GOH524306:GOH524311 GYD524306:GYD524311 HHZ524306:HHZ524311 HRV524306:HRV524311 IBR524306:IBR524311 ILN524306:ILN524311 IVJ524306:IVJ524311 JFF524306:JFF524311 JPB524306:JPB524311 JYX524306:JYX524311 KIT524306:KIT524311 KSP524306:KSP524311 LCL524306:LCL524311 LMH524306:LMH524311 LWD524306:LWD524311 MFZ524306:MFZ524311 MPV524306:MPV524311 MZR524306:MZR524311 NJN524306:NJN524311 NTJ524306:NTJ524311 ODF524306:ODF524311 ONB524306:ONB524311 OWX524306:OWX524311 PGT524306:PGT524311 PQP524306:PQP524311 QAL524306:QAL524311 QKH524306:QKH524311 QUD524306:QUD524311 RDZ524306:RDZ524311 RNV524306:RNV524311 RXR524306:RXR524311 SHN524306:SHN524311 SRJ524306:SRJ524311 TBF524306:TBF524311 TLB524306:TLB524311 TUX524306:TUX524311 UET524306:UET524311 UOP524306:UOP524311 UYL524306:UYL524311 VIH524306:VIH524311 VSD524306:VSD524311 WBZ524306:WBZ524311 WLV524306:WLV524311 WVR524306:WVR524311 J589842:J589847 JF589842:JF589847 TB589842:TB589847 ACX589842:ACX589847 AMT589842:AMT589847 AWP589842:AWP589847 BGL589842:BGL589847 BQH589842:BQH589847 CAD589842:CAD589847 CJZ589842:CJZ589847 CTV589842:CTV589847 DDR589842:DDR589847 DNN589842:DNN589847 DXJ589842:DXJ589847 EHF589842:EHF589847 ERB589842:ERB589847 FAX589842:FAX589847 FKT589842:FKT589847 FUP589842:FUP589847 GEL589842:GEL589847 GOH589842:GOH589847 GYD589842:GYD589847 HHZ589842:HHZ589847 HRV589842:HRV589847 IBR589842:IBR589847 ILN589842:ILN589847 IVJ589842:IVJ589847 JFF589842:JFF589847 JPB589842:JPB589847 JYX589842:JYX589847 KIT589842:KIT589847 KSP589842:KSP589847 LCL589842:LCL589847 LMH589842:LMH589847 LWD589842:LWD589847 MFZ589842:MFZ589847 MPV589842:MPV589847 MZR589842:MZR589847 NJN589842:NJN589847 NTJ589842:NTJ589847 ODF589842:ODF589847 ONB589842:ONB589847 OWX589842:OWX589847 PGT589842:PGT589847 PQP589842:PQP589847 QAL589842:QAL589847 QKH589842:QKH589847 QUD589842:QUD589847 RDZ589842:RDZ589847 RNV589842:RNV589847 RXR589842:RXR589847 SHN589842:SHN589847 SRJ589842:SRJ589847 TBF589842:TBF589847 TLB589842:TLB589847 TUX589842:TUX589847 UET589842:UET589847 UOP589842:UOP589847 UYL589842:UYL589847 VIH589842:VIH589847 VSD589842:VSD589847 WBZ589842:WBZ589847 WLV589842:WLV589847 WVR589842:WVR589847 J655378:J655383 JF655378:JF655383 TB655378:TB655383 ACX655378:ACX655383 AMT655378:AMT655383 AWP655378:AWP655383 BGL655378:BGL655383 BQH655378:BQH655383 CAD655378:CAD655383 CJZ655378:CJZ655383 CTV655378:CTV655383 DDR655378:DDR655383 DNN655378:DNN655383 DXJ655378:DXJ655383 EHF655378:EHF655383 ERB655378:ERB655383 FAX655378:FAX655383 FKT655378:FKT655383 FUP655378:FUP655383 GEL655378:GEL655383 GOH655378:GOH655383 GYD655378:GYD655383 HHZ655378:HHZ655383 HRV655378:HRV655383 IBR655378:IBR655383 ILN655378:ILN655383 IVJ655378:IVJ655383 JFF655378:JFF655383 JPB655378:JPB655383 JYX655378:JYX655383 KIT655378:KIT655383 KSP655378:KSP655383 LCL655378:LCL655383 LMH655378:LMH655383 LWD655378:LWD655383 MFZ655378:MFZ655383 MPV655378:MPV655383 MZR655378:MZR655383 NJN655378:NJN655383 NTJ655378:NTJ655383 ODF655378:ODF655383 ONB655378:ONB655383 OWX655378:OWX655383 PGT655378:PGT655383 PQP655378:PQP655383 QAL655378:QAL655383 QKH655378:QKH655383 QUD655378:QUD655383 RDZ655378:RDZ655383 RNV655378:RNV655383 RXR655378:RXR655383 SHN655378:SHN655383 SRJ655378:SRJ655383 TBF655378:TBF655383 TLB655378:TLB655383 TUX655378:TUX655383 UET655378:UET655383 UOP655378:UOP655383 UYL655378:UYL655383 VIH655378:VIH655383 VSD655378:VSD655383 WBZ655378:WBZ655383 WLV655378:WLV655383 WVR655378:WVR655383 J720914:J720919 JF720914:JF720919 TB720914:TB720919 ACX720914:ACX720919 AMT720914:AMT720919 AWP720914:AWP720919 BGL720914:BGL720919 BQH720914:BQH720919 CAD720914:CAD720919 CJZ720914:CJZ720919 CTV720914:CTV720919 DDR720914:DDR720919 DNN720914:DNN720919 DXJ720914:DXJ720919 EHF720914:EHF720919 ERB720914:ERB720919 FAX720914:FAX720919 FKT720914:FKT720919 FUP720914:FUP720919 GEL720914:GEL720919 GOH720914:GOH720919 GYD720914:GYD720919 HHZ720914:HHZ720919 HRV720914:HRV720919 IBR720914:IBR720919 ILN720914:ILN720919 IVJ720914:IVJ720919 JFF720914:JFF720919 JPB720914:JPB720919 JYX720914:JYX720919 KIT720914:KIT720919 KSP720914:KSP720919 LCL720914:LCL720919 LMH720914:LMH720919 LWD720914:LWD720919 MFZ720914:MFZ720919 MPV720914:MPV720919 MZR720914:MZR720919 NJN720914:NJN720919 NTJ720914:NTJ720919 ODF720914:ODF720919 ONB720914:ONB720919 OWX720914:OWX720919 PGT720914:PGT720919 PQP720914:PQP720919 QAL720914:QAL720919 QKH720914:QKH720919 QUD720914:QUD720919 RDZ720914:RDZ720919 RNV720914:RNV720919 RXR720914:RXR720919 SHN720914:SHN720919 SRJ720914:SRJ720919 TBF720914:TBF720919 TLB720914:TLB720919 TUX720914:TUX720919 UET720914:UET720919 UOP720914:UOP720919 UYL720914:UYL720919 VIH720914:VIH720919 VSD720914:VSD720919 WBZ720914:WBZ720919 WLV720914:WLV720919 WVR720914:WVR720919 J786450:J786455 JF786450:JF786455 TB786450:TB786455 ACX786450:ACX786455 AMT786450:AMT786455 AWP786450:AWP786455 BGL786450:BGL786455 BQH786450:BQH786455 CAD786450:CAD786455 CJZ786450:CJZ786455 CTV786450:CTV786455 DDR786450:DDR786455 DNN786450:DNN786455 DXJ786450:DXJ786455 EHF786450:EHF786455 ERB786450:ERB786455 FAX786450:FAX786455 FKT786450:FKT786455 FUP786450:FUP786455 GEL786450:GEL786455 GOH786450:GOH786455 GYD786450:GYD786455 HHZ786450:HHZ786455 HRV786450:HRV786455 IBR786450:IBR786455 ILN786450:ILN786455 IVJ786450:IVJ786455 JFF786450:JFF786455 JPB786450:JPB786455 JYX786450:JYX786455 KIT786450:KIT786455 KSP786450:KSP786455 LCL786450:LCL786455 LMH786450:LMH786455 LWD786450:LWD786455 MFZ786450:MFZ786455 MPV786450:MPV786455 MZR786450:MZR786455 NJN786450:NJN786455 NTJ786450:NTJ786455 ODF786450:ODF786455 ONB786450:ONB786455 OWX786450:OWX786455 PGT786450:PGT786455 PQP786450:PQP786455 QAL786450:QAL786455 QKH786450:QKH786455 QUD786450:QUD786455 RDZ786450:RDZ786455 RNV786450:RNV786455 RXR786450:RXR786455 SHN786450:SHN786455 SRJ786450:SRJ786455 TBF786450:TBF786455 TLB786450:TLB786455 TUX786450:TUX786455 UET786450:UET786455 UOP786450:UOP786455 UYL786450:UYL786455 VIH786450:VIH786455 VSD786450:VSD786455 WBZ786450:WBZ786455 WLV786450:WLV786455 WVR786450:WVR786455 J851986:J851991 JF851986:JF851991 TB851986:TB851991 ACX851986:ACX851991 AMT851986:AMT851991 AWP851986:AWP851991 BGL851986:BGL851991 BQH851986:BQH851991 CAD851986:CAD851991 CJZ851986:CJZ851991 CTV851986:CTV851991 DDR851986:DDR851991 DNN851986:DNN851991 DXJ851986:DXJ851991 EHF851986:EHF851991 ERB851986:ERB851991 FAX851986:FAX851991 FKT851986:FKT851991 FUP851986:FUP851991 GEL851986:GEL851991 GOH851986:GOH851991 GYD851986:GYD851991 HHZ851986:HHZ851991 HRV851986:HRV851991 IBR851986:IBR851991 ILN851986:ILN851991 IVJ851986:IVJ851991 JFF851986:JFF851991 JPB851986:JPB851991 JYX851986:JYX851991 KIT851986:KIT851991 KSP851986:KSP851991 LCL851986:LCL851991 LMH851986:LMH851991 LWD851986:LWD851991 MFZ851986:MFZ851991 MPV851986:MPV851991 MZR851986:MZR851991 NJN851986:NJN851991 NTJ851986:NTJ851991 ODF851986:ODF851991 ONB851986:ONB851991 OWX851986:OWX851991 PGT851986:PGT851991 PQP851986:PQP851991 QAL851986:QAL851991 QKH851986:QKH851991 QUD851986:QUD851991 RDZ851986:RDZ851991 RNV851986:RNV851991 RXR851986:RXR851991 SHN851986:SHN851991 SRJ851986:SRJ851991 TBF851986:TBF851991 TLB851986:TLB851991 TUX851986:TUX851991 UET851986:UET851991 UOP851986:UOP851991 UYL851986:UYL851991 VIH851986:VIH851991 VSD851986:VSD851991 WBZ851986:WBZ851991 WLV851986:WLV851991 WVR851986:WVR851991 J917522:J917527 JF917522:JF917527 TB917522:TB917527 ACX917522:ACX917527 AMT917522:AMT917527 AWP917522:AWP917527 BGL917522:BGL917527 BQH917522:BQH917527 CAD917522:CAD917527 CJZ917522:CJZ917527 CTV917522:CTV917527 DDR917522:DDR917527 DNN917522:DNN917527 DXJ917522:DXJ917527 EHF917522:EHF917527 ERB917522:ERB917527 FAX917522:FAX917527 FKT917522:FKT917527 FUP917522:FUP917527 GEL917522:GEL917527 GOH917522:GOH917527 GYD917522:GYD917527 HHZ917522:HHZ917527 HRV917522:HRV917527 IBR917522:IBR917527 ILN917522:ILN917527 IVJ917522:IVJ917527 JFF917522:JFF917527 JPB917522:JPB917527 JYX917522:JYX917527 KIT917522:KIT917527 KSP917522:KSP917527 LCL917522:LCL917527 LMH917522:LMH917527 LWD917522:LWD917527 MFZ917522:MFZ917527 MPV917522:MPV917527 MZR917522:MZR917527 NJN917522:NJN917527 NTJ917522:NTJ917527 ODF917522:ODF917527 ONB917522:ONB917527 OWX917522:OWX917527 PGT917522:PGT917527 PQP917522:PQP917527 QAL917522:QAL917527 QKH917522:QKH917527 QUD917522:QUD917527 RDZ917522:RDZ917527 RNV917522:RNV917527 RXR917522:RXR917527 SHN917522:SHN917527 SRJ917522:SRJ917527 TBF917522:TBF917527 TLB917522:TLB917527 TUX917522:TUX917527 UET917522:UET917527 UOP917522:UOP917527 UYL917522:UYL917527 VIH917522:VIH917527 VSD917522:VSD917527 WBZ917522:WBZ917527 WLV917522:WLV917527 WVR917522:WVR917527 J983058:J983063 JF983058:JF983063 TB983058:TB983063 ACX983058:ACX983063 AMT983058:AMT983063 AWP983058:AWP983063 BGL983058:BGL983063 BQH983058:BQH983063 CAD983058:CAD983063 CJZ983058:CJZ983063 CTV983058:CTV983063 DDR983058:DDR983063 DNN983058:DNN983063 DXJ983058:DXJ983063 EHF983058:EHF983063 ERB983058:ERB983063 FAX983058:FAX983063 FKT983058:FKT983063 FUP983058:FUP983063 GEL983058:GEL983063 GOH983058:GOH983063 GYD983058:GYD983063 HHZ983058:HHZ983063 HRV983058:HRV983063 IBR983058:IBR983063 ILN983058:ILN983063 IVJ983058:IVJ983063 JFF983058:JFF983063 JPB983058:JPB983063 JYX983058:JYX983063 KIT983058:KIT983063 KSP983058:KSP983063 LCL983058:LCL983063 LMH983058:LMH983063 LWD983058:LWD983063 MFZ983058:MFZ983063 MPV983058:MPV983063 MZR983058:MZR983063 NJN983058:NJN983063 NTJ983058:NTJ983063 ODF983058:ODF983063 ONB983058:ONB983063 OWX983058:OWX983063 PGT983058:PGT983063 PQP983058:PQP983063 QAL983058:QAL983063 QKH983058:QKH983063 QUD983058:QUD983063 RDZ983058:RDZ983063 RNV983058:RNV983063 RXR983058:RXR983063 SHN983058:SHN983063 SRJ983058:SRJ983063 TBF983058:TBF983063 TLB983058:TLB983063 TUX983058:TUX983063 UET983058:UET983063 UOP983058:UOP983063 UYL983058:UYL983063 VIH983058:VIH983063 VSD983058:VSD983063 WBZ983058:WBZ983063 WLV983058:WLV983063 WVR983058:WVR983063">
      <formula1>0</formula1>
      <formula2>1</formula2>
    </dataValidation>
    <dataValidation type="decimal" allowBlank="1" showErrorMessage="1" errorTitle="Erro de valores" error="Digite um valor maior do que 0." sqref="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formula1>0</formula1>
      <formula2>1</formula2>
    </dataValidation>
    <dataValidation operator="greaterThanOrEqual" allowBlank="1" showErrorMessage="1" errorTitle="Erro de valores" error="Digite um valor igual a 0% ou 2%."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JE10:JF10 TA10:TB10 ACW10:ACX10 AMS10:AMT10 AWO10:AWP10 BGK10:BGL10 BQG10:BQH10 CAC10:CAD10 CJY10:CJZ10 CTU10:CTV10 DDQ10:DDR10 DNM10:DNN10 DXI10:DXJ10 EHE10:EHF10 ERA10:ERB10 FAW10:FAX10 FKS10:FKT10 FUO10:FUP10 GEK10:GEL10 GOG10:GOH10 GYC10:GYD10 HHY10:HHZ10 HRU10:HRV10 IBQ10:IBR10 ILM10:ILN10 IVI10:IVJ10 JFE10:JFF10 JPA10:JPB10 JYW10:JYX10 KIS10:KIT10 KSO10:KSP10 LCK10:LCL10 LMG10:LMH10 LWC10:LWD10 MFY10:MFZ10 MPU10:MPV10 MZQ10:MZR10 NJM10:NJN10 NTI10:NTJ10 ODE10:ODF10 ONA10:ONB10 OWW10:OWX10 PGS10:PGT10 PQO10:PQP10 QAK10:QAL10 QKG10:QKH10 QUC10:QUD10 RDY10:RDZ10 RNU10:RNV10 RXQ10:RXR10 SHM10:SHN10 SRI10:SRJ10 TBE10:TBF10 TLA10:TLB10 TUW10:TUX10 UES10:UET10 UOO10:UOP10 UYK10:UYL10 VIG10:VIH10 VSC10:VSD10 WBY10:WBZ10 WLU10:WLV10 WVQ10:WVR10 I65546:J65546 JE65546:JF65546 TA65546:TB65546 ACW65546:ACX65546 AMS65546:AMT65546 AWO65546:AWP65546 BGK65546:BGL65546 BQG65546:BQH65546 CAC65546:CAD65546 CJY65546:CJZ65546 CTU65546:CTV65546 DDQ65546:DDR65546 DNM65546:DNN65546 DXI65546:DXJ65546 EHE65546:EHF65546 ERA65546:ERB65546 FAW65546:FAX65546 FKS65546:FKT65546 FUO65546:FUP65546 GEK65546:GEL65546 GOG65546:GOH65546 GYC65546:GYD65546 HHY65546:HHZ65546 HRU65546:HRV65546 IBQ65546:IBR65546 ILM65546:ILN65546 IVI65546:IVJ65546 JFE65546:JFF65546 JPA65546:JPB65546 JYW65546:JYX65546 KIS65546:KIT65546 KSO65546:KSP65546 LCK65546:LCL65546 LMG65546:LMH65546 LWC65546:LWD65546 MFY65546:MFZ65546 MPU65546:MPV65546 MZQ65546:MZR65546 NJM65546:NJN65546 NTI65546:NTJ65546 ODE65546:ODF65546 ONA65546:ONB65546 OWW65546:OWX65546 PGS65546:PGT65546 PQO65546:PQP65546 QAK65546:QAL65546 QKG65546:QKH65546 QUC65546:QUD65546 RDY65546:RDZ65546 RNU65546:RNV65546 RXQ65546:RXR65546 SHM65546:SHN65546 SRI65546:SRJ65546 TBE65546:TBF65546 TLA65546:TLB65546 TUW65546:TUX65546 UES65546:UET65546 UOO65546:UOP65546 UYK65546:UYL65546 VIG65546:VIH65546 VSC65546:VSD65546 WBY65546:WBZ65546 WLU65546:WLV65546 WVQ65546:WVR65546 I131082:J131082 JE131082:JF131082 TA131082:TB131082 ACW131082:ACX131082 AMS131082:AMT131082 AWO131082:AWP131082 BGK131082:BGL131082 BQG131082:BQH131082 CAC131082:CAD131082 CJY131082:CJZ131082 CTU131082:CTV131082 DDQ131082:DDR131082 DNM131082:DNN131082 DXI131082:DXJ131082 EHE131082:EHF131082 ERA131082:ERB131082 FAW131082:FAX131082 FKS131082:FKT131082 FUO131082:FUP131082 GEK131082:GEL131082 GOG131082:GOH131082 GYC131082:GYD131082 HHY131082:HHZ131082 HRU131082:HRV131082 IBQ131082:IBR131082 ILM131082:ILN131082 IVI131082:IVJ131082 JFE131082:JFF131082 JPA131082:JPB131082 JYW131082:JYX131082 KIS131082:KIT131082 KSO131082:KSP131082 LCK131082:LCL131082 LMG131082:LMH131082 LWC131082:LWD131082 MFY131082:MFZ131082 MPU131082:MPV131082 MZQ131082:MZR131082 NJM131082:NJN131082 NTI131082:NTJ131082 ODE131082:ODF131082 ONA131082:ONB131082 OWW131082:OWX131082 PGS131082:PGT131082 PQO131082:PQP131082 QAK131082:QAL131082 QKG131082:QKH131082 QUC131082:QUD131082 RDY131082:RDZ131082 RNU131082:RNV131082 RXQ131082:RXR131082 SHM131082:SHN131082 SRI131082:SRJ131082 TBE131082:TBF131082 TLA131082:TLB131082 TUW131082:TUX131082 UES131082:UET131082 UOO131082:UOP131082 UYK131082:UYL131082 VIG131082:VIH131082 VSC131082:VSD131082 WBY131082:WBZ131082 WLU131082:WLV131082 WVQ131082:WVR131082 I196618:J196618 JE196618:JF196618 TA196618:TB196618 ACW196618:ACX196618 AMS196618:AMT196618 AWO196618:AWP196618 BGK196618:BGL196618 BQG196618:BQH196618 CAC196618:CAD196618 CJY196618:CJZ196618 CTU196618:CTV196618 DDQ196618:DDR196618 DNM196618:DNN196618 DXI196618:DXJ196618 EHE196618:EHF196618 ERA196618:ERB196618 FAW196618:FAX196618 FKS196618:FKT196618 FUO196618:FUP196618 GEK196618:GEL196618 GOG196618:GOH196618 GYC196618:GYD196618 HHY196618:HHZ196618 HRU196618:HRV196618 IBQ196618:IBR196618 ILM196618:ILN196618 IVI196618:IVJ196618 JFE196618:JFF196618 JPA196618:JPB196618 JYW196618:JYX196618 KIS196618:KIT196618 KSO196618:KSP196618 LCK196618:LCL196618 LMG196618:LMH196618 LWC196618:LWD196618 MFY196618:MFZ196618 MPU196618:MPV196618 MZQ196618:MZR196618 NJM196618:NJN196618 NTI196618:NTJ196618 ODE196618:ODF196618 ONA196618:ONB196618 OWW196618:OWX196618 PGS196618:PGT196618 PQO196618:PQP196618 QAK196618:QAL196618 QKG196618:QKH196618 QUC196618:QUD196618 RDY196618:RDZ196618 RNU196618:RNV196618 RXQ196618:RXR196618 SHM196618:SHN196618 SRI196618:SRJ196618 TBE196618:TBF196618 TLA196618:TLB196618 TUW196618:TUX196618 UES196618:UET196618 UOO196618:UOP196618 UYK196618:UYL196618 VIG196618:VIH196618 VSC196618:VSD196618 WBY196618:WBZ196618 WLU196618:WLV196618 WVQ196618:WVR196618 I262154:J262154 JE262154:JF262154 TA262154:TB262154 ACW262154:ACX262154 AMS262154:AMT262154 AWO262154:AWP262154 BGK262154:BGL262154 BQG262154:BQH262154 CAC262154:CAD262154 CJY262154:CJZ262154 CTU262154:CTV262154 DDQ262154:DDR262154 DNM262154:DNN262154 DXI262154:DXJ262154 EHE262154:EHF262154 ERA262154:ERB262154 FAW262154:FAX262154 FKS262154:FKT262154 FUO262154:FUP262154 GEK262154:GEL262154 GOG262154:GOH262154 GYC262154:GYD262154 HHY262154:HHZ262154 HRU262154:HRV262154 IBQ262154:IBR262154 ILM262154:ILN262154 IVI262154:IVJ262154 JFE262154:JFF262154 JPA262154:JPB262154 JYW262154:JYX262154 KIS262154:KIT262154 KSO262154:KSP262154 LCK262154:LCL262154 LMG262154:LMH262154 LWC262154:LWD262154 MFY262154:MFZ262154 MPU262154:MPV262154 MZQ262154:MZR262154 NJM262154:NJN262154 NTI262154:NTJ262154 ODE262154:ODF262154 ONA262154:ONB262154 OWW262154:OWX262154 PGS262154:PGT262154 PQO262154:PQP262154 QAK262154:QAL262154 QKG262154:QKH262154 QUC262154:QUD262154 RDY262154:RDZ262154 RNU262154:RNV262154 RXQ262154:RXR262154 SHM262154:SHN262154 SRI262154:SRJ262154 TBE262154:TBF262154 TLA262154:TLB262154 TUW262154:TUX262154 UES262154:UET262154 UOO262154:UOP262154 UYK262154:UYL262154 VIG262154:VIH262154 VSC262154:VSD262154 WBY262154:WBZ262154 WLU262154:WLV262154 WVQ262154:WVR262154 I327690:J327690 JE327690:JF327690 TA327690:TB327690 ACW327690:ACX327690 AMS327690:AMT327690 AWO327690:AWP327690 BGK327690:BGL327690 BQG327690:BQH327690 CAC327690:CAD327690 CJY327690:CJZ327690 CTU327690:CTV327690 DDQ327690:DDR327690 DNM327690:DNN327690 DXI327690:DXJ327690 EHE327690:EHF327690 ERA327690:ERB327690 FAW327690:FAX327690 FKS327690:FKT327690 FUO327690:FUP327690 GEK327690:GEL327690 GOG327690:GOH327690 GYC327690:GYD327690 HHY327690:HHZ327690 HRU327690:HRV327690 IBQ327690:IBR327690 ILM327690:ILN327690 IVI327690:IVJ327690 JFE327690:JFF327690 JPA327690:JPB327690 JYW327690:JYX327690 KIS327690:KIT327690 KSO327690:KSP327690 LCK327690:LCL327690 LMG327690:LMH327690 LWC327690:LWD327690 MFY327690:MFZ327690 MPU327690:MPV327690 MZQ327690:MZR327690 NJM327690:NJN327690 NTI327690:NTJ327690 ODE327690:ODF327690 ONA327690:ONB327690 OWW327690:OWX327690 PGS327690:PGT327690 PQO327690:PQP327690 QAK327690:QAL327690 QKG327690:QKH327690 QUC327690:QUD327690 RDY327690:RDZ327690 RNU327690:RNV327690 RXQ327690:RXR327690 SHM327690:SHN327690 SRI327690:SRJ327690 TBE327690:TBF327690 TLA327690:TLB327690 TUW327690:TUX327690 UES327690:UET327690 UOO327690:UOP327690 UYK327690:UYL327690 VIG327690:VIH327690 VSC327690:VSD327690 WBY327690:WBZ327690 WLU327690:WLV327690 WVQ327690:WVR327690 I393226:J393226 JE393226:JF393226 TA393226:TB393226 ACW393226:ACX393226 AMS393226:AMT393226 AWO393226:AWP393226 BGK393226:BGL393226 BQG393226:BQH393226 CAC393226:CAD393226 CJY393226:CJZ393226 CTU393226:CTV393226 DDQ393226:DDR393226 DNM393226:DNN393226 DXI393226:DXJ393226 EHE393226:EHF393226 ERA393226:ERB393226 FAW393226:FAX393226 FKS393226:FKT393226 FUO393226:FUP393226 GEK393226:GEL393226 GOG393226:GOH393226 GYC393226:GYD393226 HHY393226:HHZ393226 HRU393226:HRV393226 IBQ393226:IBR393226 ILM393226:ILN393226 IVI393226:IVJ393226 JFE393226:JFF393226 JPA393226:JPB393226 JYW393226:JYX393226 KIS393226:KIT393226 KSO393226:KSP393226 LCK393226:LCL393226 LMG393226:LMH393226 LWC393226:LWD393226 MFY393226:MFZ393226 MPU393226:MPV393226 MZQ393226:MZR393226 NJM393226:NJN393226 NTI393226:NTJ393226 ODE393226:ODF393226 ONA393226:ONB393226 OWW393226:OWX393226 PGS393226:PGT393226 PQO393226:PQP393226 QAK393226:QAL393226 QKG393226:QKH393226 QUC393226:QUD393226 RDY393226:RDZ393226 RNU393226:RNV393226 RXQ393226:RXR393226 SHM393226:SHN393226 SRI393226:SRJ393226 TBE393226:TBF393226 TLA393226:TLB393226 TUW393226:TUX393226 UES393226:UET393226 UOO393226:UOP393226 UYK393226:UYL393226 VIG393226:VIH393226 VSC393226:VSD393226 WBY393226:WBZ393226 WLU393226:WLV393226 WVQ393226:WVR393226 I458762:J458762 JE458762:JF458762 TA458762:TB458762 ACW458762:ACX458762 AMS458762:AMT458762 AWO458762:AWP458762 BGK458762:BGL458762 BQG458762:BQH458762 CAC458762:CAD458762 CJY458762:CJZ458762 CTU458762:CTV458762 DDQ458762:DDR458762 DNM458762:DNN458762 DXI458762:DXJ458762 EHE458762:EHF458762 ERA458762:ERB458762 FAW458762:FAX458762 FKS458762:FKT458762 FUO458762:FUP458762 GEK458762:GEL458762 GOG458762:GOH458762 GYC458762:GYD458762 HHY458762:HHZ458762 HRU458762:HRV458762 IBQ458762:IBR458762 ILM458762:ILN458762 IVI458762:IVJ458762 JFE458762:JFF458762 JPA458762:JPB458762 JYW458762:JYX458762 KIS458762:KIT458762 KSO458762:KSP458762 LCK458762:LCL458762 LMG458762:LMH458762 LWC458762:LWD458762 MFY458762:MFZ458762 MPU458762:MPV458762 MZQ458762:MZR458762 NJM458762:NJN458762 NTI458762:NTJ458762 ODE458762:ODF458762 ONA458762:ONB458762 OWW458762:OWX458762 PGS458762:PGT458762 PQO458762:PQP458762 QAK458762:QAL458762 QKG458762:QKH458762 QUC458762:QUD458762 RDY458762:RDZ458762 RNU458762:RNV458762 RXQ458762:RXR458762 SHM458762:SHN458762 SRI458762:SRJ458762 TBE458762:TBF458762 TLA458762:TLB458762 TUW458762:TUX458762 UES458762:UET458762 UOO458762:UOP458762 UYK458762:UYL458762 VIG458762:VIH458762 VSC458762:VSD458762 WBY458762:WBZ458762 WLU458762:WLV458762 WVQ458762:WVR458762 I524298:J524298 JE524298:JF524298 TA524298:TB524298 ACW524298:ACX524298 AMS524298:AMT524298 AWO524298:AWP524298 BGK524298:BGL524298 BQG524298:BQH524298 CAC524298:CAD524298 CJY524298:CJZ524298 CTU524298:CTV524298 DDQ524298:DDR524298 DNM524298:DNN524298 DXI524298:DXJ524298 EHE524298:EHF524298 ERA524298:ERB524298 FAW524298:FAX524298 FKS524298:FKT524298 FUO524298:FUP524298 GEK524298:GEL524298 GOG524298:GOH524298 GYC524298:GYD524298 HHY524298:HHZ524298 HRU524298:HRV524298 IBQ524298:IBR524298 ILM524298:ILN524298 IVI524298:IVJ524298 JFE524298:JFF524298 JPA524298:JPB524298 JYW524298:JYX524298 KIS524298:KIT524298 KSO524298:KSP524298 LCK524298:LCL524298 LMG524298:LMH524298 LWC524298:LWD524298 MFY524298:MFZ524298 MPU524298:MPV524298 MZQ524298:MZR524298 NJM524298:NJN524298 NTI524298:NTJ524298 ODE524298:ODF524298 ONA524298:ONB524298 OWW524298:OWX524298 PGS524298:PGT524298 PQO524298:PQP524298 QAK524298:QAL524298 QKG524298:QKH524298 QUC524298:QUD524298 RDY524298:RDZ524298 RNU524298:RNV524298 RXQ524298:RXR524298 SHM524298:SHN524298 SRI524298:SRJ524298 TBE524298:TBF524298 TLA524298:TLB524298 TUW524298:TUX524298 UES524298:UET524298 UOO524298:UOP524298 UYK524298:UYL524298 VIG524298:VIH524298 VSC524298:VSD524298 WBY524298:WBZ524298 WLU524298:WLV524298 WVQ524298:WVR524298 I589834:J589834 JE589834:JF589834 TA589834:TB589834 ACW589834:ACX589834 AMS589834:AMT589834 AWO589834:AWP589834 BGK589834:BGL589834 BQG589834:BQH589834 CAC589834:CAD589834 CJY589834:CJZ589834 CTU589834:CTV589834 DDQ589834:DDR589834 DNM589834:DNN589834 DXI589834:DXJ589834 EHE589834:EHF589834 ERA589834:ERB589834 FAW589834:FAX589834 FKS589834:FKT589834 FUO589834:FUP589834 GEK589834:GEL589834 GOG589834:GOH589834 GYC589834:GYD589834 HHY589834:HHZ589834 HRU589834:HRV589834 IBQ589834:IBR589834 ILM589834:ILN589834 IVI589834:IVJ589834 JFE589834:JFF589834 JPA589834:JPB589834 JYW589834:JYX589834 KIS589834:KIT589834 KSO589834:KSP589834 LCK589834:LCL589834 LMG589834:LMH589834 LWC589834:LWD589834 MFY589834:MFZ589834 MPU589834:MPV589834 MZQ589834:MZR589834 NJM589834:NJN589834 NTI589834:NTJ589834 ODE589834:ODF589834 ONA589834:ONB589834 OWW589834:OWX589834 PGS589834:PGT589834 PQO589834:PQP589834 QAK589834:QAL589834 QKG589834:QKH589834 QUC589834:QUD589834 RDY589834:RDZ589834 RNU589834:RNV589834 RXQ589834:RXR589834 SHM589834:SHN589834 SRI589834:SRJ589834 TBE589834:TBF589834 TLA589834:TLB589834 TUW589834:TUX589834 UES589834:UET589834 UOO589834:UOP589834 UYK589834:UYL589834 VIG589834:VIH589834 VSC589834:VSD589834 WBY589834:WBZ589834 WLU589834:WLV589834 WVQ589834:WVR589834 I655370:J655370 JE655370:JF655370 TA655370:TB655370 ACW655370:ACX655370 AMS655370:AMT655370 AWO655370:AWP655370 BGK655370:BGL655370 BQG655370:BQH655370 CAC655370:CAD655370 CJY655370:CJZ655370 CTU655370:CTV655370 DDQ655370:DDR655370 DNM655370:DNN655370 DXI655370:DXJ655370 EHE655370:EHF655370 ERA655370:ERB655370 FAW655370:FAX655370 FKS655370:FKT655370 FUO655370:FUP655370 GEK655370:GEL655370 GOG655370:GOH655370 GYC655370:GYD655370 HHY655370:HHZ655370 HRU655370:HRV655370 IBQ655370:IBR655370 ILM655370:ILN655370 IVI655370:IVJ655370 JFE655370:JFF655370 JPA655370:JPB655370 JYW655370:JYX655370 KIS655370:KIT655370 KSO655370:KSP655370 LCK655370:LCL655370 LMG655370:LMH655370 LWC655370:LWD655370 MFY655370:MFZ655370 MPU655370:MPV655370 MZQ655370:MZR655370 NJM655370:NJN655370 NTI655370:NTJ655370 ODE655370:ODF655370 ONA655370:ONB655370 OWW655370:OWX655370 PGS655370:PGT655370 PQO655370:PQP655370 QAK655370:QAL655370 QKG655370:QKH655370 QUC655370:QUD655370 RDY655370:RDZ655370 RNU655370:RNV655370 RXQ655370:RXR655370 SHM655370:SHN655370 SRI655370:SRJ655370 TBE655370:TBF655370 TLA655370:TLB655370 TUW655370:TUX655370 UES655370:UET655370 UOO655370:UOP655370 UYK655370:UYL655370 VIG655370:VIH655370 VSC655370:VSD655370 WBY655370:WBZ655370 WLU655370:WLV655370 WVQ655370:WVR655370 I720906:J720906 JE720906:JF720906 TA720906:TB720906 ACW720906:ACX720906 AMS720906:AMT720906 AWO720906:AWP720906 BGK720906:BGL720906 BQG720906:BQH720906 CAC720906:CAD720906 CJY720906:CJZ720906 CTU720906:CTV720906 DDQ720906:DDR720906 DNM720906:DNN720906 DXI720906:DXJ720906 EHE720906:EHF720906 ERA720906:ERB720906 FAW720906:FAX720906 FKS720906:FKT720906 FUO720906:FUP720906 GEK720906:GEL720906 GOG720906:GOH720906 GYC720906:GYD720906 HHY720906:HHZ720906 HRU720906:HRV720906 IBQ720906:IBR720906 ILM720906:ILN720906 IVI720906:IVJ720906 JFE720906:JFF720906 JPA720906:JPB720906 JYW720906:JYX720906 KIS720906:KIT720906 KSO720906:KSP720906 LCK720906:LCL720906 LMG720906:LMH720906 LWC720906:LWD720906 MFY720906:MFZ720906 MPU720906:MPV720906 MZQ720906:MZR720906 NJM720906:NJN720906 NTI720906:NTJ720906 ODE720906:ODF720906 ONA720906:ONB720906 OWW720906:OWX720906 PGS720906:PGT720906 PQO720906:PQP720906 QAK720906:QAL720906 QKG720906:QKH720906 QUC720906:QUD720906 RDY720906:RDZ720906 RNU720906:RNV720906 RXQ720906:RXR720906 SHM720906:SHN720906 SRI720906:SRJ720906 TBE720906:TBF720906 TLA720906:TLB720906 TUW720906:TUX720906 UES720906:UET720906 UOO720906:UOP720906 UYK720906:UYL720906 VIG720906:VIH720906 VSC720906:VSD720906 WBY720906:WBZ720906 WLU720906:WLV720906 WVQ720906:WVR720906 I786442:J786442 JE786442:JF786442 TA786442:TB786442 ACW786442:ACX786442 AMS786442:AMT786442 AWO786442:AWP786442 BGK786442:BGL786442 BQG786442:BQH786442 CAC786442:CAD786442 CJY786442:CJZ786442 CTU786442:CTV786442 DDQ786442:DDR786442 DNM786442:DNN786442 DXI786442:DXJ786442 EHE786442:EHF786442 ERA786442:ERB786442 FAW786442:FAX786442 FKS786442:FKT786442 FUO786442:FUP786442 GEK786442:GEL786442 GOG786442:GOH786442 GYC786442:GYD786442 HHY786442:HHZ786442 HRU786442:HRV786442 IBQ786442:IBR786442 ILM786442:ILN786442 IVI786442:IVJ786442 JFE786442:JFF786442 JPA786442:JPB786442 JYW786442:JYX786442 KIS786442:KIT786442 KSO786442:KSP786442 LCK786442:LCL786442 LMG786442:LMH786442 LWC786442:LWD786442 MFY786442:MFZ786442 MPU786442:MPV786442 MZQ786442:MZR786442 NJM786442:NJN786442 NTI786442:NTJ786442 ODE786442:ODF786442 ONA786442:ONB786442 OWW786442:OWX786442 PGS786442:PGT786442 PQO786442:PQP786442 QAK786442:QAL786442 QKG786442:QKH786442 QUC786442:QUD786442 RDY786442:RDZ786442 RNU786442:RNV786442 RXQ786442:RXR786442 SHM786442:SHN786442 SRI786442:SRJ786442 TBE786442:TBF786442 TLA786442:TLB786442 TUW786442:TUX786442 UES786442:UET786442 UOO786442:UOP786442 UYK786442:UYL786442 VIG786442:VIH786442 VSC786442:VSD786442 WBY786442:WBZ786442 WLU786442:WLV786442 WVQ786442:WVR786442 I851978:J851978 JE851978:JF851978 TA851978:TB851978 ACW851978:ACX851978 AMS851978:AMT851978 AWO851978:AWP851978 BGK851978:BGL851978 BQG851978:BQH851978 CAC851978:CAD851978 CJY851978:CJZ851978 CTU851978:CTV851978 DDQ851978:DDR851978 DNM851978:DNN851978 DXI851978:DXJ851978 EHE851978:EHF851978 ERA851978:ERB851978 FAW851978:FAX851978 FKS851978:FKT851978 FUO851978:FUP851978 GEK851978:GEL851978 GOG851978:GOH851978 GYC851978:GYD851978 HHY851978:HHZ851978 HRU851978:HRV851978 IBQ851978:IBR851978 ILM851978:ILN851978 IVI851978:IVJ851978 JFE851978:JFF851978 JPA851978:JPB851978 JYW851978:JYX851978 KIS851978:KIT851978 KSO851978:KSP851978 LCK851978:LCL851978 LMG851978:LMH851978 LWC851978:LWD851978 MFY851978:MFZ851978 MPU851978:MPV851978 MZQ851978:MZR851978 NJM851978:NJN851978 NTI851978:NTJ851978 ODE851978:ODF851978 ONA851978:ONB851978 OWW851978:OWX851978 PGS851978:PGT851978 PQO851978:PQP851978 QAK851978:QAL851978 QKG851978:QKH851978 QUC851978:QUD851978 RDY851978:RDZ851978 RNU851978:RNV851978 RXQ851978:RXR851978 SHM851978:SHN851978 SRI851978:SRJ851978 TBE851978:TBF851978 TLA851978:TLB851978 TUW851978:TUX851978 UES851978:UET851978 UOO851978:UOP851978 UYK851978:UYL851978 VIG851978:VIH851978 VSC851978:VSD851978 WBY851978:WBZ851978 WLU851978:WLV851978 WVQ851978:WVR851978 I917514:J917514 JE917514:JF917514 TA917514:TB917514 ACW917514:ACX917514 AMS917514:AMT917514 AWO917514:AWP917514 BGK917514:BGL917514 BQG917514:BQH917514 CAC917514:CAD917514 CJY917514:CJZ917514 CTU917514:CTV917514 DDQ917514:DDR917514 DNM917514:DNN917514 DXI917514:DXJ917514 EHE917514:EHF917514 ERA917514:ERB917514 FAW917514:FAX917514 FKS917514:FKT917514 FUO917514:FUP917514 GEK917514:GEL917514 GOG917514:GOH917514 GYC917514:GYD917514 HHY917514:HHZ917514 HRU917514:HRV917514 IBQ917514:IBR917514 ILM917514:ILN917514 IVI917514:IVJ917514 JFE917514:JFF917514 JPA917514:JPB917514 JYW917514:JYX917514 KIS917514:KIT917514 KSO917514:KSP917514 LCK917514:LCL917514 LMG917514:LMH917514 LWC917514:LWD917514 MFY917514:MFZ917514 MPU917514:MPV917514 MZQ917514:MZR917514 NJM917514:NJN917514 NTI917514:NTJ917514 ODE917514:ODF917514 ONA917514:ONB917514 OWW917514:OWX917514 PGS917514:PGT917514 PQO917514:PQP917514 QAK917514:QAL917514 QKG917514:QKH917514 QUC917514:QUD917514 RDY917514:RDZ917514 RNU917514:RNV917514 RXQ917514:RXR917514 SHM917514:SHN917514 SRI917514:SRJ917514 TBE917514:TBF917514 TLA917514:TLB917514 TUW917514:TUX917514 UES917514:UET917514 UOO917514:UOP917514 UYK917514:UYL917514 VIG917514:VIH917514 VSC917514:VSD917514 WBY917514:WBZ917514 WLU917514:WLV917514 WVQ917514:WVR917514 I983050:J983050 JE983050:JF983050 TA983050:TB983050 ACW983050:ACX983050 AMS983050:AMT983050 AWO983050:AWP983050 BGK983050:BGL983050 BQG983050:BQH983050 CAC983050:CAD983050 CJY983050:CJZ983050 CTU983050:CTV983050 DDQ983050:DDR983050 DNM983050:DNN983050 DXI983050:DXJ983050 EHE983050:EHF983050 ERA983050:ERB983050 FAW983050:FAX983050 FKS983050:FKT983050 FUO983050:FUP983050 GEK983050:GEL983050 GOG983050:GOH983050 GYC983050:GYD983050 HHY983050:HHZ983050 HRU983050:HRV983050 IBQ983050:IBR983050 ILM983050:ILN983050 IVI983050:IVJ983050 JFE983050:JFF983050 JPA983050:JPB983050 JYW983050:JYX983050 KIS983050:KIT983050 KSO983050:KSP983050 LCK983050:LCL983050 LMG983050:LMH983050 LWC983050:LWD983050 MFY983050:MFZ983050 MPU983050:MPV983050 MZQ983050:MZR983050 NJM983050:NJN983050 NTI983050:NTJ983050 ODE983050:ODF983050 ONA983050:ONB983050 OWW983050:OWX983050 PGS983050:PGT983050 PQO983050:PQP983050 QAK983050:QAL983050 QKG983050:QKH983050 QUC983050:QUD983050 RDY983050:RDZ983050 RNU983050:RNV983050 RXQ983050:RXR983050 SHM983050:SHN983050 SRI983050:SRJ983050 TBE983050:TBF983050 TLA983050:TLB983050 TUW983050:TUX983050 UES983050:UET983050 UOO983050:UOP983050 UYK983050:UYL983050 VIG983050:VIH983050 VSC983050:VSD983050 WBY983050:WBZ983050 WLU983050:WLV983050 WVQ983050:WVR983050">
      <formula1>0</formula1>
      <formula2>0</formula2>
    </dataValidation>
    <dataValidation type="decimal" allowBlank="1" showInputMessage="1" showErrorMessage="1" errorTitle="Valor não permitido" error="Digite um percentual entre 0% e 100%." promptTitle="Valores admissíveis:" prompt="Insira valores entre 0 e 100%." sqref="I9:J9 JE9:JF9 TA9:TB9 ACW9:ACX9 AMS9:AMT9 AWO9:AWP9 BGK9:BGL9 BQG9:BQH9 CAC9:CAD9 CJY9:CJZ9 CTU9:CTV9 DDQ9:DDR9 DNM9:DNN9 DXI9:DXJ9 EHE9:EHF9 ERA9:ERB9 FAW9:FAX9 FKS9:FKT9 FUO9:FUP9 GEK9:GEL9 GOG9:GOH9 GYC9:GYD9 HHY9:HHZ9 HRU9:HRV9 IBQ9:IBR9 ILM9:ILN9 IVI9:IVJ9 JFE9:JFF9 JPA9:JPB9 JYW9:JYX9 KIS9:KIT9 KSO9:KSP9 LCK9:LCL9 LMG9:LMH9 LWC9:LWD9 MFY9:MFZ9 MPU9:MPV9 MZQ9:MZR9 NJM9:NJN9 NTI9:NTJ9 ODE9:ODF9 ONA9:ONB9 OWW9:OWX9 PGS9:PGT9 PQO9:PQP9 QAK9:QAL9 QKG9:QKH9 QUC9:QUD9 RDY9:RDZ9 RNU9:RNV9 RXQ9:RXR9 SHM9:SHN9 SRI9:SRJ9 TBE9:TBF9 TLA9:TLB9 TUW9:TUX9 UES9:UET9 UOO9:UOP9 UYK9:UYL9 VIG9:VIH9 VSC9:VSD9 WBY9:WBZ9 WLU9:WLV9 WVQ9:WVR9 I65545:J65545 JE65545:JF65545 TA65545:TB65545 ACW65545:ACX65545 AMS65545:AMT65545 AWO65545:AWP65545 BGK65545:BGL65545 BQG65545:BQH65545 CAC65545:CAD65545 CJY65545:CJZ65545 CTU65545:CTV65545 DDQ65545:DDR65545 DNM65545:DNN65545 DXI65545:DXJ65545 EHE65545:EHF65545 ERA65545:ERB65545 FAW65545:FAX65545 FKS65545:FKT65545 FUO65545:FUP65545 GEK65545:GEL65545 GOG65545:GOH65545 GYC65545:GYD65545 HHY65545:HHZ65545 HRU65545:HRV65545 IBQ65545:IBR65545 ILM65545:ILN65545 IVI65545:IVJ65545 JFE65545:JFF65545 JPA65545:JPB65545 JYW65545:JYX65545 KIS65545:KIT65545 KSO65545:KSP65545 LCK65545:LCL65545 LMG65545:LMH65545 LWC65545:LWD65545 MFY65545:MFZ65545 MPU65545:MPV65545 MZQ65545:MZR65545 NJM65545:NJN65545 NTI65545:NTJ65545 ODE65545:ODF65545 ONA65545:ONB65545 OWW65545:OWX65545 PGS65545:PGT65545 PQO65545:PQP65545 QAK65545:QAL65545 QKG65545:QKH65545 QUC65545:QUD65545 RDY65545:RDZ65545 RNU65545:RNV65545 RXQ65545:RXR65545 SHM65545:SHN65545 SRI65545:SRJ65545 TBE65545:TBF65545 TLA65545:TLB65545 TUW65545:TUX65545 UES65545:UET65545 UOO65545:UOP65545 UYK65545:UYL65545 VIG65545:VIH65545 VSC65545:VSD65545 WBY65545:WBZ65545 WLU65545:WLV65545 WVQ65545:WVR65545 I131081:J131081 JE131081:JF131081 TA131081:TB131081 ACW131081:ACX131081 AMS131081:AMT131081 AWO131081:AWP131081 BGK131081:BGL131081 BQG131081:BQH131081 CAC131081:CAD131081 CJY131081:CJZ131081 CTU131081:CTV131081 DDQ131081:DDR131081 DNM131081:DNN131081 DXI131081:DXJ131081 EHE131081:EHF131081 ERA131081:ERB131081 FAW131081:FAX131081 FKS131081:FKT131081 FUO131081:FUP131081 GEK131081:GEL131081 GOG131081:GOH131081 GYC131081:GYD131081 HHY131081:HHZ131081 HRU131081:HRV131081 IBQ131081:IBR131081 ILM131081:ILN131081 IVI131081:IVJ131081 JFE131081:JFF131081 JPA131081:JPB131081 JYW131081:JYX131081 KIS131081:KIT131081 KSO131081:KSP131081 LCK131081:LCL131081 LMG131081:LMH131081 LWC131081:LWD131081 MFY131081:MFZ131081 MPU131081:MPV131081 MZQ131081:MZR131081 NJM131081:NJN131081 NTI131081:NTJ131081 ODE131081:ODF131081 ONA131081:ONB131081 OWW131081:OWX131081 PGS131081:PGT131081 PQO131081:PQP131081 QAK131081:QAL131081 QKG131081:QKH131081 QUC131081:QUD131081 RDY131081:RDZ131081 RNU131081:RNV131081 RXQ131081:RXR131081 SHM131081:SHN131081 SRI131081:SRJ131081 TBE131081:TBF131081 TLA131081:TLB131081 TUW131081:TUX131081 UES131081:UET131081 UOO131081:UOP131081 UYK131081:UYL131081 VIG131081:VIH131081 VSC131081:VSD131081 WBY131081:WBZ131081 WLU131081:WLV131081 WVQ131081:WVR131081 I196617:J196617 JE196617:JF196617 TA196617:TB196617 ACW196617:ACX196617 AMS196617:AMT196617 AWO196617:AWP196617 BGK196617:BGL196617 BQG196617:BQH196617 CAC196617:CAD196617 CJY196617:CJZ196617 CTU196617:CTV196617 DDQ196617:DDR196617 DNM196617:DNN196617 DXI196617:DXJ196617 EHE196617:EHF196617 ERA196617:ERB196617 FAW196617:FAX196617 FKS196617:FKT196617 FUO196617:FUP196617 GEK196617:GEL196617 GOG196617:GOH196617 GYC196617:GYD196617 HHY196617:HHZ196617 HRU196617:HRV196617 IBQ196617:IBR196617 ILM196617:ILN196617 IVI196617:IVJ196617 JFE196617:JFF196617 JPA196617:JPB196617 JYW196617:JYX196617 KIS196617:KIT196617 KSO196617:KSP196617 LCK196617:LCL196617 LMG196617:LMH196617 LWC196617:LWD196617 MFY196617:MFZ196617 MPU196617:MPV196617 MZQ196617:MZR196617 NJM196617:NJN196617 NTI196617:NTJ196617 ODE196617:ODF196617 ONA196617:ONB196617 OWW196617:OWX196617 PGS196617:PGT196617 PQO196617:PQP196617 QAK196617:QAL196617 QKG196617:QKH196617 QUC196617:QUD196617 RDY196617:RDZ196617 RNU196617:RNV196617 RXQ196617:RXR196617 SHM196617:SHN196617 SRI196617:SRJ196617 TBE196617:TBF196617 TLA196617:TLB196617 TUW196617:TUX196617 UES196617:UET196617 UOO196617:UOP196617 UYK196617:UYL196617 VIG196617:VIH196617 VSC196617:VSD196617 WBY196617:WBZ196617 WLU196617:WLV196617 WVQ196617:WVR196617 I262153:J262153 JE262153:JF262153 TA262153:TB262153 ACW262153:ACX262153 AMS262153:AMT262153 AWO262153:AWP262153 BGK262153:BGL262153 BQG262153:BQH262153 CAC262153:CAD262153 CJY262153:CJZ262153 CTU262153:CTV262153 DDQ262153:DDR262153 DNM262153:DNN262153 DXI262153:DXJ262153 EHE262153:EHF262153 ERA262153:ERB262153 FAW262153:FAX262153 FKS262153:FKT262153 FUO262153:FUP262153 GEK262153:GEL262153 GOG262153:GOH262153 GYC262153:GYD262153 HHY262153:HHZ262153 HRU262153:HRV262153 IBQ262153:IBR262153 ILM262153:ILN262153 IVI262153:IVJ262153 JFE262153:JFF262153 JPA262153:JPB262153 JYW262153:JYX262153 KIS262153:KIT262153 KSO262153:KSP262153 LCK262153:LCL262153 LMG262153:LMH262153 LWC262153:LWD262153 MFY262153:MFZ262153 MPU262153:MPV262153 MZQ262153:MZR262153 NJM262153:NJN262153 NTI262153:NTJ262153 ODE262153:ODF262153 ONA262153:ONB262153 OWW262153:OWX262153 PGS262153:PGT262153 PQO262153:PQP262153 QAK262153:QAL262153 QKG262153:QKH262153 QUC262153:QUD262153 RDY262153:RDZ262153 RNU262153:RNV262153 RXQ262153:RXR262153 SHM262153:SHN262153 SRI262153:SRJ262153 TBE262153:TBF262153 TLA262153:TLB262153 TUW262153:TUX262153 UES262153:UET262153 UOO262153:UOP262153 UYK262153:UYL262153 VIG262153:VIH262153 VSC262153:VSD262153 WBY262153:WBZ262153 WLU262153:WLV262153 WVQ262153:WVR262153 I327689:J327689 JE327689:JF327689 TA327689:TB327689 ACW327689:ACX327689 AMS327689:AMT327689 AWO327689:AWP327689 BGK327689:BGL327689 BQG327689:BQH327689 CAC327689:CAD327689 CJY327689:CJZ327689 CTU327689:CTV327689 DDQ327689:DDR327689 DNM327689:DNN327689 DXI327689:DXJ327689 EHE327689:EHF327689 ERA327689:ERB327689 FAW327689:FAX327689 FKS327689:FKT327689 FUO327689:FUP327689 GEK327689:GEL327689 GOG327689:GOH327689 GYC327689:GYD327689 HHY327689:HHZ327689 HRU327689:HRV327689 IBQ327689:IBR327689 ILM327689:ILN327689 IVI327689:IVJ327689 JFE327689:JFF327689 JPA327689:JPB327689 JYW327689:JYX327689 KIS327689:KIT327689 KSO327689:KSP327689 LCK327689:LCL327689 LMG327689:LMH327689 LWC327689:LWD327689 MFY327689:MFZ327689 MPU327689:MPV327689 MZQ327689:MZR327689 NJM327689:NJN327689 NTI327689:NTJ327689 ODE327689:ODF327689 ONA327689:ONB327689 OWW327689:OWX327689 PGS327689:PGT327689 PQO327689:PQP327689 QAK327689:QAL327689 QKG327689:QKH327689 QUC327689:QUD327689 RDY327689:RDZ327689 RNU327689:RNV327689 RXQ327689:RXR327689 SHM327689:SHN327689 SRI327689:SRJ327689 TBE327689:TBF327689 TLA327689:TLB327689 TUW327689:TUX327689 UES327689:UET327689 UOO327689:UOP327689 UYK327689:UYL327689 VIG327689:VIH327689 VSC327689:VSD327689 WBY327689:WBZ327689 WLU327689:WLV327689 WVQ327689:WVR327689 I393225:J393225 JE393225:JF393225 TA393225:TB393225 ACW393225:ACX393225 AMS393225:AMT393225 AWO393225:AWP393225 BGK393225:BGL393225 BQG393225:BQH393225 CAC393225:CAD393225 CJY393225:CJZ393225 CTU393225:CTV393225 DDQ393225:DDR393225 DNM393225:DNN393225 DXI393225:DXJ393225 EHE393225:EHF393225 ERA393225:ERB393225 FAW393225:FAX393225 FKS393225:FKT393225 FUO393225:FUP393225 GEK393225:GEL393225 GOG393225:GOH393225 GYC393225:GYD393225 HHY393225:HHZ393225 HRU393225:HRV393225 IBQ393225:IBR393225 ILM393225:ILN393225 IVI393225:IVJ393225 JFE393225:JFF393225 JPA393225:JPB393225 JYW393225:JYX393225 KIS393225:KIT393225 KSO393225:KSP393225 LCK393225:LCL393225 LMG393225:LMH393225 LWC393225:LWD393225 MFY393225:MFZ393225 MPU393225:MPV393225 MZQ393225:MZR393225 NJM393225:NJN393225 NTI393225:NTJ393225 ODE393225:ODF393225 ONA393225:ONB393225 OWW393225:OWX393225 PGS393225:PGT393225 PQO393225:PQP393225 QAK393225:QAL393225 QKG393225:QKH393225 QUC393225:QUD393225 RDY393225:RDZ393225 RNU393225:RNV393225 RXQ393225:RXR393225 SHM393225:SHN393225 SRI393225:SRJ393225 TBE393225:TBF393225 TLA393225:TLB393225 TUW393225:TUX393225 UES393225:UET393225 UOO393225:UOP393225 UYK393225:UYL393225 VIG393225:VIH393225 VSC393225:VSD393225 WBY393225:WBZ393225 WLU393225:WLV393225 WVQ393225:WVR393225 I458761:J458761 JE458761:JF458761 TA458761:TB458761 ACW458761:ACX458761 AMS458761:AMT458761 AWO458761:AWP458761 BGK458761:BGL458761 BQG458761:BQH458761 CAC458761:CAD458761 CJY458761:CJZ458761 CTU458761:CTV458761 DDQ458761:DDR458761 DNM458761:DNN458761 DXI458761:DXJ458761 EHE458761:EHF458761 ERA458761:ERB458761 FAW458761:FAX458761 FKS458761:FKT458761 FUO458761:FUP458761 GEK458761:GEL458761 GOG458761:GOH458761 GYC458761:GYD458761 HHY458761:HHZ458761 HRU458761:HRV458761 IBQ458761:IBR458761 ILM458761:ILN458761 IVI458761:IVJ458761 JFE458761:JFF458761 JPA458761:JPB458761 JYW458761:JYX458761 KIS458761:KIT458761 KSO458761:KSP458761 LCK458761:LCL458761 LMG458761:LMH458761 LWC458761:LWD458761 MFY458761:MFZ458761 MPU458761:MPV458761 MZQ458761:MZR458761 NJM458761:NJN458761 NTI458761:NTJ458761 ODE458761:ODF458761 ONA458761:ONB458761 OWW458761:OWX458761 PGS458761:PGT458761 PQO458761:PQP458761 QAK458761:QAL458761 QKG458761:QKH458761 QUC458761:QUD458761 RDY458761:RDZ458761 RNU458761:RNV458761 RXQ458761:RXR458761 SHM458761:SHN458761 SRI458761:SRJ458761 TBE458761:TBF458761 TLA458761:TLB458761 TUW458761:TUX458761 UES458761:UET458761 UOO458761:UOP458761 UYK458761:UYL458761 VIG458761:VIH458761 VSC458761:VSD458761 WBY458761:WBZ458761 WLU458761:WLV458761 WVQ458761:WVR458761 I524297:J524297 JE524297:JF524297 TA524297:TB524297 ACW524297:ACX524297 AMS524297:AMT524297 AWO524297:AWP524297 BGK524297:BGL524297 BQG524297:BQH524297 CAC524297:CAD524297 CJY524297:CJZ524297 CTU524297:CTV524297 DDQ524297:DDR524297 DNM524297:DNN524297 DXI524297:DXJ524297 EHE524297:EHF524297 ERA524297:ERB524297 FAW524297:FAX524297 FKS524297:FKT524297 FUO524297:FUP524297 GEK524297:GEL524297 GOG524297:GOH524297 GYC524297:GYD524297 HHY524297:HHZ524297 HRU524297:HRV524297 IBQ524297:IBR524297 ILM524297:ILN524297 IVI524297:IVJ524297 JFE524297:JFF524297 JPA524297:JPB524297 JYW524297:JYX524297 KIS524297:KIT524297 KSO524297:KSP524297 LCK524297:LCL524297 LMG524297:LMH524297 LWC524297:LWD524297 MFY524297:MFZ524297 MPU524297:MPV524297 MZQ524297:MZR524297 NJM524297:NJN524297 NTI524297:NTJ524297 ODE524297:ODF524297 ONA524297:ONB524297 OWW524297:OWX524297 PGS524297:PGT524297 PQO524297:PQP524297 QAK524297:QAL524297 QKG524297:QKH524297 QUC524297:QUD524297 RDY524297:RDZ524297 RNU524297:RNV524297 RXQ524297:RXR524297 SHM524297:SHN524297 SRI524297:SRJ524297 TBE524297:TBF524297 TLA524297:TLB524297 TUW524297:TUX524297 UES524297:UET524297 UOO524297:UOP524297 UYK524297:UYL524297 VIG524297:VIH524297 VSC524297:VSD524297 WBY524297:WBZ524297 WLU524297:WLV524297 WVQ524297:WVR524297 I589833:J589833 JE589833:JF589833 TA589833:TB589833 ACW589833:ACX589833 AMS589833:AMT589833 AWO589833:AWP589833 BGK589833:BGL589833 BQG589833:BQH589833 CAC589833:CAD589833 CJY589833:CJZ589833 CTU589833:CTV589833 DDQ589833:DDR589833 DNM589833:DNN589833 DXI589833:DXJ589833 EHE589833:EHF589833 ERA589833:ERB589833 FAW589833:FAX589833 FKS589833:FKT589833 FUO589833:FUP589833 GEK589833:GEL589833 GOG589833:GOH589833 GYC589833:GYD589833 HHY589833:HHZ589833 HRU589833:HRV589833 IBQ589833:IBR589833 ILM589833:ILN589833 IVI589833:IVJ589833 JFE589833:JFF589833 JPA589833:JPB589833 JYW589833:JYX589833 KIS589833:KIT589833 KSO589833:KSP589833 LCK589833:LCL589833 LMG589833:LMH589833 LWC589833:LWD589833 MFY589833:MFZ589833 MPU589833:MPV589833 MZQ589833:MZR589833 NJM589833:NJN589833 NTI589833:NTJ589833 ODE589833:ODF589833 ONA589833:ONB589833 OWW589833:OWX589833 PGS589833:PGT589833 PQO589833:PQP589833 QAK589833:QAL589833 QKG589833:QKH589833 QUC589833:QUD589833 RDY589833:RDZ589833 RNU589833:RNV589833 RXQ589833:RXR589833 SHM589833:SHN589833 SRI589833:SRJ589833 TBE589833:TBF589833 TLA589833:TLB589833 TUW589833:TUX589833 UES589833:UET589833 UOO589833:UOP589833 UYK589833:UYL589833 VIG589833:VIH589833 VSC589833:VSD589833 WBY589833:WBZ589833 WLU589833:WLV589833 WVQ589833:WVR589833 I655369:J655369 JE655369:JF655369 TA655369:TB655369 ACW655369:ACX655369 AMS655369:AMT655369 AWO655369:AWP655369 BGK655369:BGL655369 BQG655369:BQH655369 CAC655369:CAD655369 CJY655369:CJZ655369 CTU655369:CTV655369 DDQ655369:DDR655369 DNM655369:DNN655369 DXI655369:DXJ655369 EHE655369:EHF655369 ERA655369:ERB655369 FAW655369:FAX655369 FKS655369:FKT655369 FUO655369:FUP655369 GEK655369:GEL655369 GOG655369:GOH655369 GYC655369:GYD655369 HHY655369:HHZ655369 HRU655369:HRV655369 IBQ655369:IBR655369 ILM655369:ILN655369 IVI655369:IVJ655369 JFE655369:JFF655369 JPA655369:JPB655369 JYW655369:JYX655369 KIS655369:KIT655369 KSO655369:KSP655369 LCK655369:LCL655369 LMG655369:LMH655369 LWC655369:LWD655369 MFY655369:MFZ655369 MPU655369:MPV655369 MZQ655369:MZR655369 NJM655369:NJN655369 NTI655369:NTJ655369 ODE655369:ODF655369 ONA655369:ONB655369 OWW655369:OWX655369 PGS655369:PGT655369 PQO655369:PQP655369 QAK655369:QAL655369 QKG655369:QKH655369 QUC655369:QUD655369 RDY655369:RDZ655369 RNU655369:RNV655369 RXQ655369:RXR655369 SHM655369:SHN655369 SRI655369:SRJ655369 TBE655369:TBF655369 TLA655369:TLB655369 TUW655369:TUX655369 UES655369:UET655369 UOO655369:UOP655369 UYK655369:UYL655369 VIG655369:VIH655369 VSC655369:VSD655369 WBY655369:WBZ655369 WLU655369:WLV655369 WVQ655369:WVR655369 I720905:J720905 JE720905:JF720905 TA720905:TB720905 ACW720905:ACX720905 AMS720905:AMT720905 AWO720905:AWP720905 BGK720905:BGL720905 BQG720905:BQH720905 CAC720905:CAD720905 CJY720905:CJZ720905 CTU720905:CTV720905 DDQ720905:DDR720905 DNM720905:DNN720905 DXI720905:DXJ720905 EHE720905:EHF720905 ERA720905:ERB720905 FAW720905:FAX720905 FKS720905:FKT720905 FUO720905:FUP720905 GEK720905:GEL720905 GOG720905:GOH720905 GYC720905:GYD720905 HHY720905:HHZ720905 HRU720905:HRV720905 IBQ720905:IBR720905 ILM720905:ILN720905 IVI720905:IVJ720905 JFE720905:JFF720905 JPA720905:JPB720905 JYW720905:JYX720905 KIS720905:KIT720905 KSO720905:KSP720905 LCK720905:LCL720905 LMG720905:LMH720905 LWC720905:LWD720905 MFY720905:MFZ720905 MPU720905:MPV720905 MZQ720905:MZR720905 NJM720905:NJN720905 NTI720905:NTJ720905 ODE720905:ODF720905 ONA720905:ONB720905 OWW720905:OWX720905 PGS720905:PGT720905 PQO720905:PQP720905 QAK720905:QAL720905 QKG720905:QKH720905 QUC720905:QUD720905 RDY720905:RDZ720905 RNU720905:RNV720905 RXQ720905:RXR720905 SHM720905:SHN720905 SRI720905:SRJ720905 TBE720905:TBF720905 TLA720905:TLB720905 TUW720905:TUX720905 UES720905:UET720905 UOO720905:UOP720905 UYK720905:UYL720905 VIG720905:VIH720905 VSC720905:VSD720905 WBY720905:WBZ720905 WLU720905:WLV720905 WVQ720905:WVR720905 I786441:J786441 JE786441:JF786441 TA786441:TB786441 ACW786441:ACX786441 AMS786441:AMT786441 AWO786441:AWP786441 BGK786441:BGL786441 BQG786441:BQH786441 CAC786441:CAD786441 CJY786441:CJZ786441 CTU786441:CTV786441 DDQ786441:DDR786441 DNM786441:DNN786441 DXI786441:DXJ786441 EHE786441:EHF786441 ERA786441:ERB786441 FAW786441:FAX786441 FKS786441:FKT786441 FUO786441:FUP786441 GEK786441:GEL786441 GOG786441:GOH786441 GYC786441:GYD786441 HHY786441:HHZ786441 HRU786441:HRV786441 IBQ786441:IBR786441 ILM786441:ILN786441 IVI786441:IVJ786441 JFE786441:JFF786441 JPA786441:JPB786441 JYW786441:JYX786441 KIS786441:KIT786441 KSO786441:KSP786441 LCK786441:LCL786441 LMG786441:LMH786441 LWC786441:LWD786441 MFY786441:MFZ786441 MPU786441:MPV786441 MZQ786441:MZR786441 NJM786441:NJN786441 NTI786441:NTJ786441 ODE786441:ODF786441 ONA786441:ONB786441 OWW786441:OWX786441 PGS786441:PGT786441 PQO786441:PQP786441 QAK786441:QAL786441 QKG786441:QKH786441 QUC786441:QUD786441 RDY786441:RDZ786441 RNU786441:RNV786441 RXQ786441:RXR786441 SHM786441:SHN786441 SRI786441:SRJ786441 TBE786441:TBF786441 TLA786441:TLB786441 TUW786441:TUX786441 UES786441:UET786441 UOO786441:UOP786441 UYK786441:UYL786441 VIG786441:VIH786441 VSC786441:VSD786441 WBY786441:WBZ786441 WLU786441:WLV786441 WVQ786441:WVR786441 I851977:J851977 JE851977:JF851977 TA851977:TB851977 ACW851977:ACX851977 AMS851977:AMT851977 AWO851977:AWP851977 BGK851977:BGL851977 BQG851977:BQH851977 CAC851977:CAD851977 CJY851977:CJZ851977 CTU851977:CTV851977 DDQ851977:DDR851977 DNM851977:DNN851977 DXI851977:DXJ851977 EHE851977:EHF851977 ERA851977:ERB851977 FAW851977:FAX851977 FKS851977:FKT851977 FUO851977:FUP851977 GEK851977:GEL851977 GOG851977:GOH851977 GYC851977:GYD851977 HHY851977:HHZ851977 HRU851977:HRV851977 IBQ851977:IBR851977 ILM851977:ILN851977 IVI851977:IVJ851977 JFE851977:JFF851977 JPA851977:JPB851977 JYW851977:JYX851977 KIS851977:KIT851977 KSO851977:KSP851977 LCK851977:LCL851977 LMG851977:LMH851977 LWC851977:LWD851977 MFY851977:MFZ851977 MPU851977:MPV851977 MZQ851977:MZR851977 NJM851977:NJN851977 NTI851977:NTJ851977 ODE851977:ODF851977 ONA851977:ONB851977 OWW851977:OWX851977 PGS851977:PGT851977 PQO851977:PQP851977 QAK851977:QAL851977 QKG851977:QKH851977 QUC851977:QUD851977 RDY851977:RDZ851977 RNU851977:RNV851977 RXQ851977:RXR851977 SHM851977:SHN851977 SRI851977:SRJ851977 TBE851977:TBF851977 TLA851977:TLB851977 TUW851977:TUX851977 UES851977:UET851977 UOO851977:UOP851977 UYK851977:UYL851977 VIG851977:VIH851977 VSC851977:VSD851977 WBY851977:WBZ851977 WLU851977:WLV851977 WVQ851977:WVR851977 I917513:J917513 JE917513:JF917513 TA917513:TB917513 ACW917513:ACX917513 AMS917513:AMT917513 AWO917513:AWP917513 BGK917513:BGL917513 BQG917513:BQH917513 CAC917513:CAD917513 CJY917513:CJZ917513 CTU917513:CTV917513 DDQ917513:DDR917513 DNM917513:DNN917513 DXI917513:DXJ917513 EHE917513:EHF917513 ERA917513:ERB917513 FAW917513:FAX917513 FKS917513:FKT917513 FUO917513:FUP917513 GEK917513:GEL917513 GOG917513:GOH917513 GYC917513:GYD917513 HHY917513:HHZ917513 HRU917513:HRV917513 IBQ917513:IBR917513 ILM917513:ILN917513 IVI917513:IVJ917513 JFE917513:JFF917513 JPA917513:JPB917513 JYW917513:JYX917513 KIS917513:KIT917513 KSO917513:KSP917513 LCK917513:LCL917513 LMG917513:LMH917513 LWC917513:LWD917513 MFY917513:MFZ917513 MPU917513:MPV917513 MZQ917513:MZR917513 NJM917513:NJN917513 NTI917513:NTJ917513 ODE917513:ODF917513 ONA917513:ONB917513 OWW917513:OWX917513 PGS917513:PGT917513 PQO917513:PQP917513 QAK917513:QAL917513 QKG917513:QKH917513 QUC917513:QUD917513 RDY917513:RDZ917513 RNU917513:RNV917513 RXQ917513:RXR917513 SHM917513:SHN917513 SRI917513:SRJ917513 TBE917513:TBF917513 TLA917513:TLB917513 TUW917513:TUX917513 UES917513:UET917513 UOO917513:UOP917513 UYK917513:UYL917513 VIG917513:VIH917513 VSC917513:VSD917513 WBY917513:WBZ917513 WLU917513:WLV917513 WVQ917513:WVR917513 I983049:J983049 JE983049:JF983049 TA983049:TB983049 ACW983049:ACX983049 AMS983049:AMT983049 AWO983049:AWP983049 BGK983049:BGL983049 BQG983049:BQH983049 CAC983049:CAD983049 CJY983049:CJZ983049 CTU983049:CTV983049 DDQ983049:DDR983049 DNM983049:DNN983049 DXI983049:DXJ983049 EHE983049:EHF983049 ERA983049:ERB983049 FAW983049:FAX983049 FKS983049:FKT983049 FUO983049:FUP983049 GEK983049:GEL983049 GOG983049:GOH983049 GYC983049:GYD983049 HHY983049:HHZ983049 HRU983049:HRV983049 IBQ983049:IBR983049 ILM983049:ILN983049 IVI983049:IVJ983049 JFE983049:JFF983049 JPA983049:JPB983049 JYW983049:JYX983049 KIS983049:KIT983049 KSO983049:KSP983049 LCK983049:LCL983049 LMG983049:LMH983049 LWC983049:LWD983049 MFY983049:MFZ983049 MPU983049:MPV983049 MZQ983049:MZR983049 NJM983049:NJN983049 NTI983049:NTJ983049 ODE983049:ODF983049 ONA983049:ONB983049 OWW983049:OWX983049 PGS983049:PGT983049 PQO983049:PQP983049 QAK983049:QAL983049 QKG983049:QKH983049 QUC983049:QUD983049 RDY983049:RDZ983049 RNU983049:RNV983049 RXQ983049:RXR983049 SHM983049:SHN983049 SRI983049:SRJ983049 TBE983049:TBF983049 TLA983049:TLB983049 TUW983049:TUX983049 UES983049:UET983049 UOO983049:UOP983049 UYK983049:UYL983049 VIG983049:VIH983049 VSC983049:VSD983049 WBY983049:WBZ983049 WLU983049:WLV983049 WVQ983049:WVR983049">
      <formula1>0</formula1>
      <formula2>1</formula2>
    </dataValidation>
  </dataValidations>
  <pageMargins left="0.511811024" right="0.511811024" top="0.78740157499999996" bottom="0.78740157499999996" header="0.31496062000000002" footer="0.31496062000000002"/>
  <pageSetup paperSize="9" scale="52"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13</vt:i4>
      </vt:variant>
    </vt:vector>
  </HeadingPairs>
  <TitlesOfParts>
    <vt:vector size="20" baseType="lpstr">
      <vt:lpstr>P.O. (2)</vt:lpstr>
      <vt:lpstr>P.O.</vt:lpstr>
      <vt:lpstr>M.C.</vt:lpstr>
      <vt:lpstr>CPU</vt:lpstr>
      <vt:lpstr>COTAÇÕES</vt:lpstr>
      <vt:lpstr>CRONOGRAMA</vt:lpstr>
      <vt:lpstr>BDI</vt:lpstr>
      <vt:lpstr>BDI!Area_de_impressao</vt:lpstr>
      <vt:lpstr>COTAÇÕES!Area_de_impressao</vt:lpstr>
      <vt:lpstr>CPU!Area_de_impressao</vt:lpstr>
      <vt:lpstr>CRONOGRAMA!Area_de_impressao</vt:lpstr>
      <vt:lpstr>M.C.!Area_de_impressao</vt:lpstr>
      <vt:lpstr>P.O.!Area_de_impressao</vt:lpstr>
      <vt:lpstr>'P.O. (2)'!Area_de_impressao</vt:lpstr>
      <vt:lpstr>COTAÇÕES!Titulos_de_impressao</vt:lpstr>
      <vt:lpstr>CPU!Titulos_de_impressao</vt:lpstr>
      <vt:lpstr>CRONOGRAMA!Titulos_de_impressao</vt:lpstr>
      <vt:lpstr>M.C.!Titulos_de_impressao</vt:lpstr>
      <vt:lpstr>P.O.!Titulos_de_impressao</vt:lpstr>
      <vt:lpstr>'P.O. (2)'!Titulos_de_impressao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2022-09-14T17:14:00Z</dcterms:modified>
</cp:coreProperties>
</file>