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Área de Trabalho\Compras\ANO 2023\PROCESSOS\TOMADA DE PREÇOS\TP 06.23\"/>
    </mc:Choice>
  </mc:AlternateContent>
  <bookViews>
    <workbookView xWindow="0" yWindow="0" windowWidth="28800" windowHeight="12180" activeTab="5"/>
  </bookViews>
  <sheets>
    <sheet name="Plan. Orçamentária (2)" sheetId="7" r:id="rId1"/>
    <sheet name="Plan. Orçamentária" sheetId="1" r:id="rId2"/>
    <sheet name="Plan. Orçamentária - Mem. Cálc." sheetId="2" r:id="rId3"/>
    <sheet name="C.P.U" sheetId="3" r:id="rId4"/>
    <sheet name="BDI" sheetId="5" r:id="rId5"/>
    <sheet name="Cronograma" sheetId="6" r:id="rId6"/>
  </sheets>
  <externalReferences>
    <externalReference r:id="rId7"/>
    <externalReference r:id="rId8"/>
  </externalReferences>
  <definedNames>
    <definedName name="_xlnm.Print_Area" localSheetId="4">BDI!$A$1:$H$53</definedName>
    <definedName name="_xlnm.Print_Area" localSheetId="3">'C.P.U'!$A$1:$H$16</definedName>
    <definedName name="_xlnm.Print_Area" localSheetId="5">Cronograma!$A$1:$L$29</definedName>
    <definedName name="_xlnm.Print_Area" localSheetId="1">'Plan. Orçamentária'!$A$1:$I$50</definedName>
    <definedName name="_xlnm.Print_Area" localSheetId="2">'Plan. Orçamentária - Mem. Cálc.'!$A$1:$J$130</definedName>
    <definedName name="_xlnm.Print_Area" localSheetId="0">'Plan. Orçamentária (2)'!$A$1:$I$50</definedName>
    <definedName name="DESONERACAO" hidden="1">IF(OR(Import.Desoneracao="DESONERADO",Import.Desoneracao="SIM"),"SIM","NÃO")</definedName>
    <definedName name="Import.Desoneracao" hidden="1">OFFSET([1]DADOS!$G$18,0,-1)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41" i="7" l="1"/>
  <c r="E40" i="7"/>
  <c r="A40" i="7"/>
  <c r="E39" i="7"/>
  <c r="A39" i="7"/>
  <c r="E38" i="7"/>
  <c r="A38" i="7"/>
  <c r="A36" i="7"/>
  <c r="E35" i="7"/>
  <c r="A33" i="7"/>
  <c r="E32" i="7"/>
  <c r="A32" i="7"/>
  <c r="E31" i="7"/>
  <c r="A31" i="7"/>
  <c r="E30" i="7"/>
  <c r="A30" i="7"/>
  <c r="E29" i="7"/>
  <c r="A29" i="7"/>
  <c r="E28" i="7"/>
  <c r="A28" i="7"/>
  <c r="E27" i="7"/>
  <c r="A27" i="7"/>
  <c r="E26" i="7"/>
  <c r="A26" i="7"/>
  <c r="H25" i="7"/>
  <c r="E25" i="7"/>
  <c r="I25" i="7" s="1"/>
  <c r="A25" i="7"/>
  <c r="E24" i="7"/>
  <c r="A24" i="7"/>
  <c r="E23" i="7"/>
  <c r="A23" i="7"/>
  <c r="E22" i="7"/>
  <c r="A22" i="7"/>
  <c r="E21" i="7"/>
  <c r="A21" i="7"/>
  <c r="A19" i="7"/>
  <c r="E18" i="7"/>
  <c r="A18" i="7"/>
  <c r="E17" i="7"/>
  <c r="A17" i="7"/>
  <c r="A15" i="7"/>
  <c r="E14" i="7"/>
  <c r="A14" i="7"/>
  <c r="A12" i="7"/>
  <c r="H11" i="7"/>
  <c r="E11" i="7"/>
  <c r="I6" i="7"/>
  <c r="H6" i="7"/>
  <c r="H29" i="7" s="1"/>
  <c r="I29" i="7" s="1"/>
  <c r="I11" i="7" l="1"/>
  <c r="I39" i="7"/>
  <c r="H27" i="7"/>
  <c r="I27" i="7" s="1"/>
  <c r="H26" i="7"/>
  <c r="I26" i="7" s="1"/>
  <c r="H35" i="7"/>
  <c r="I35" i="7" s="1"/>
  <c r="H39" i="7"/>
  <c r="H31" i="7"/>
  <c r="I31" i="7" s="1"/>
  <c r="H23" i="7"/>
  <c r="I23" i="7" s="1"/>
  <c r="H30" i="7"/>
  <c r="I30" i="7" s="1"/>
  <c r="H17" i="7"/>
  <c r="I17" i="7" s="1"/>
  <c r="H21" i="7"/>
  <c r="I21" i="7" s="1"/>
  <c r="H28" i="7"/>
  <c r="I28" i="7" s="1"/>
  <c r="H40" i="7"/>
  <c r="I40" i="7" s="1"/>
  <c r="H32" i="7"/>
  <c r="I32" i="7" s="1"/>
  <c r="H24" i="7"/>
  <c r="I24" i="7" s="1"/>
  <c r="H38" i="7"/>
  <c r="I38" i="7" s="1"/>
  <c r="H14" i="7"/>
  <c r="I14" i="7" s="1"/>
  <c r="H18" i="7"/>
  <c r="I18" i="7" s="1"/>
  <c r="H22" i="7"/>
  <c r="I22" i="7" s="1"/>
  <c r="A22" i="1"/>
  <c r="A23" i="1"/>
  <c r="A24" i="1"/>
  <c r="A25" i="1"/>
  <c r="A26" i="1"/>
  <c r="A27" i="1"/>
  <c r="A28" i="1"/>
  <c r="A29" i="1"/>
  <c r="A30" i="1"/>
  <c r="A31" i="1"/>
  <c r="A32" i="1"/>
  <c r="B18" i="6"/>
  <c r="A18" i="6"/>
  <c r="A36" i="1"/>
  <c r="A107" i="2"/>
  <c r="B107" i="2"/>
  <c r="A117" i="2"/>
  <c r="J116" i="2"/>
  <c r="J115" i="2"/>
  <c r="J114" i="2"/>
  <c r="J113" i="2"/>
  <c r="J112" i="2"/>
  <c r="J111" i="2"/>
  <c r="J110" i="2"/>
  <c r="J109" i="2"/>
  <c r="B106" i="2"/>
  <c r="A106" i="2"/>
  <c r="A38" i="1"/>
  <c r="A39" i="1"/>
  <c r="A40" i="1"/>
  <c r="A41" i="1"/>
  <c r="I36" i="7" l="1"/>
  <c r="I12" i="7"/>
  <c r="I15" i="7"/>
  <c r="I33" i="7"/>
  <c r="I41" i="7"/>
  <c r="I19" i="7"/>
  <c r="J117" i="2"/>
  <c r="E35" i="1" s="1"/>
  <c r="F67" i="2"/>
  <c r="I42" i="7" l="1"/>
  <c r="K31" i="7" s="1"/>
  <c r="G67" i="2"/>
  <c r="G66" i="2"/>
  <c r="K14" i="7" l="1"/>
  <c r="K17" i="7"/>
  <c r="K38" i="7"/>
  <c r="K27" i="7"/>
  <c r="K29" i="7"/>
  <c r="K11" i="7"/>
  <c r="K25" i="7"/>
  <c r="K18" i="7"/>
  <c r="K23" i="7"/>
  <c r="K40" i="7"/>
  <c r="K26" i="7"/>
  <c r="K30" i="7"/>
  <c r="K22" i="7"/>
  <c r="K28" i="7"/>
  <c r="K35" i="7"/>
  <c r="K32" i="7"/>
  <c r="K21" i="7"/>
  <c r="K39" i="7"/>
  <c r="K24" i="7"/>
  <c r="A16" i="3"/>
  <c r="B10" i="6" l="1"/>
  <c r="A10" i="6"/>
  <c r="J31" i="2" l="1"/>
  <c r="A12" i="1"/>
  <c r="A15" i="1"/>
  <c r="J17" i="2"/>
  <c r="J16" i="2"/>
  <c r="J18" i="2" l="1"/>
  <c r="E11" i="1" s="1"/>
  <c r="D87" i="2"/>
  <c r="J87" i="2"/>
  <c r="A19" i="1" l="1"/>
  <c r="A33" i="1"/>
  <c r="D121" i="2" l="1"/>
  <c r="J121" i="2" s="1"/>
  <c r="A122" i="2" l="1"/>
  <c r="B119" i="2"/>
  <c r="J122" i="2"/>
  <c r="E38" i="1" s="1"/>
  <c r="A119" i="2"/>
  <c r="B6" i="3" l="1"/>
  <c r="B9" i="3" l="1"/>
  <c r="G46" i="2" l="1"/>
  <c r="J46" i="2" s="1"/>
  <c r="G45" i="2"/>
  <c r="J45" i="2" s="1"/>
  <c r="G44" i="2"/>
  <c r="J44" i="2" s="1"/>
  <c r="G43" i="2"/>
  <c r="J43" i="2" s="1"/>
  <c r="J47" i="2" l="1"/>
  <c r="J78" i="2"/>
  <c r="D80" i="2"/>
  <c r="J80" i="2" s="1"/>
  <c r="D82" i="2"/>
  <c r="J82" i="2" s="1"/>
  <c r="D76" i="2"/>
  <c r="G54" i="2"/>
  <c r="B64" i="2"/>
  <c r="G53" i="2"/>
  <c r="J53" i="2" s="1"/>
  <c r="G52" i="2"/>
  <c r="J52" i="2" s="1"/>
  <c r="G51" i="2"/>
  <c r="G50" i="2"/>
  <c r="J50" i="2" s="1"/>
  <c r="G60" i="2"/>
  <c r="J60" i="2" s="1"/>
  <c r="G39" i="2"/>
  <c r="J39" i="2" s="1"/>
  <c r="D66" i="2"/>
  <c r="J51" i="2" l="1"/>
  <c r="E79" i="2"/>
  <c r="J79" i="2" s="1"/>
  <c r="E77" i="2"/>
  <c r="J77" i="2" s="1"/>
  <c r="E81" i="2"/>
  <c r="J81" i="2" s="1"/>
  <c r="E83" i="2"/>
  <c r="J83" i="2" s="1"/>
  <c r="A47" i="2"/>
  <c r="B41" i="2"/>
  <c r="E22" i="1"/>
  <c r="A41" i="2"/>
  <c r="A89" i="2" l="1"/>
  <c r="B85" i="2"/>
  <c r="A85" i="2"/>
  <c r="J88" i="2"/>
  <c r="J89" i="2" l="1"/>
  <c r="E28" i="1" s="1"/>
  <c r="G62" i="2"/>
  <c r="J62" i="2" s="1"/>
  <c r="G61" i="2"/>
  <c r="G59" i="2"/>
  <c r="G58" i="2"/>
  <c r="J54" i="2"/>
  <c r="J55" i="2" s="1"/>
  <c r="G38" i="2"/>
  <c r="G37" i="2"/>
  <c r="G36" i="2"/>
  <c r="J36" i="2" s="1"/>
  <c r="J66" i="2" l="1"/>
  <c r="H14" i="3"/>
  <c r="H13" i="3"/>
  <c r="H15" i="3"/>
  <c r="H12" i="3"/>
  <c r="J67" i="2" l="1"/>
  <c r="J68" i="2" s="1"/>
  <c r="H16" i="3"/>
  <c r="J58" i="2"/>
  <c r="J59" i="2"/>
  <c r="J61" i="2"/>
  <c r="A68" i="2"/>
  <c r="A64" i="2"/>
  <c r="A55" i="2"/>
  <c r="B48" i="2"/>
  <c r="A48" i="2"/>
  <c r="H9" i="3" l="1"/>
  <c r="G25" i="1"/>
  <c r="J63" i="2"/>
  <c r="E25" i="1"/>
  <c r="E23" i="1"/>
  <c r="A105" i="2"/>
  <c r="B102" i="2"/>
  <c r="J104" i="2"/>
  <c r="J105" i="2" s="1"/>
  <c r="E32" i="1" s="1"/>
  <c r="A102" i="2"/>
  <c r="A21" i="1" l="1"/>
  <c r="A18" i="1"/>
  <c r="A17" i="1"/>
  <c r="A14" i="1"/>
  <c r="H129" i="2" l="1"/>
  <c r="J129" i="2" s="1"/>
  <c r="J76" i="2"/>
  <c r="J84" i="2" s="1"/>
  <c r="J72" i="2"/>
  <c r="J71" i="2"/>
  <c r="J38" i="2"/>
  <c r="J73" i="2" l="1"/>
  <c r="J37" i="2"/>
  <c r="J40" i="2" s="1"/>
  <c r="A84" i="2"/>
  <c r="I6" i="1" l="1"/>
  <c r="H6" i="3" l="1"/>
  <c r="J6" i="2"/>
  <c r="A5" i="6"/>
  <c r="A4" i="6"/>
  <c r="A4" i="5"/>
  <c r="A5" i="5"/>
  <c r="H6" i="5"/>
  <c r="A6" i="6" l="1"/>
  <c r="J6" i="6"/>
  <c r="L6" i="6"/>
  <c r="A20" i="6"/>
  <c r="A16" i="6"/>
  <c r="A14" i="6"/>
  <c r="A12" i="6"/>
  <c r="B20" i="6"/>
  <c r="B118" i="2"/>
  <c r="A118" i="2"/>
  <c r="B16" i="6"/>
  <c r="B14" i="6"/>
  <c r="B12" i="6"/>
  <c r="B6" i="6"/>
  <c r="B6" i="5"/>
  <c r="A39" i="5"/>
  <c r="A35" i="5"/>
  <c r="J29" i="5"/>
  <c r="H24" i="5"/>
  <c r="H26" i="5" s="1"/>
  <c r="A22" i="5"/>
  <c r="A21" i="5"/>
  <c r="A20" i="5"/>
  <c r="A19" i="5"/>
  <c r="A18" i="5"/>
  <c r="A6" i="5"/>
  <c r="J130" i="2"/>
  <c r="E40" i="1" s="1"/>
  <c r="A130" i="2"/>
  <c r="B127" i="2"/>
  <c r="A127" i="2"/>
  <c r="A126" i="2"/>
  <c r="A123" i="2"/>
  <c r="B123" i="2"/>
  <c r="A101" i="2"/>
  <c r="B98" i="2"/>
  <c r="A98" i="2"/>
  <c r="J125" i="2"/>
  <c r="J126" i="2" s="1"/>
  <c r="E39" i="1" s="1"/>
  <c r="J96" i="2"/>
  <c r="J97" i="2" s="1"/>
  <c r="E30" i="1" s="1"/>
  <c r="J92" i="2"/>
  <c r="J93" i="2" s="1"/>
  <c r="E29" i="1" s="1"/>
  <c r="A94" i="2"/>
  <c r="A97" i="2"/>
  <c r="B94" i="2"/>
  <c r="A93" i="2"/>
  <c r="B90" i="2"/>
  <c r="A90" i="2"/>
  <c r="B74" i="2"/>
  <c r="A74" i="2"/>
  <c r="H27" i="5" l="1"/>
  <c r="J30" i="5"/>
  <c r="K29" i="5" s="1"/>
  <c r="E27" i="1"/>
  <c r="H6" i="1" l="1"/>
  <c r="I6" i="2"/>
  <c r="G6" i="3"/>
  <c r="H24" i="1"/>
  <c r="H38" i="1" l="1"/>
  <c r="I38" i="1" s="1"/>
  <c r="H35" i="1"/>
  <c r="I35" i="1" s="1"/>
  <c r="I36" i="1" s="1"/>
  <c r="H14" i="1"/>
  <c r="H18" i="1"/>
  <c r="H17" i="1"/>
  <c r="H40" i="1"/>
  <c r="I40" i="1" s="1"/>
  <c r="H39" i="1"/>
  <c r="I39" i="1" s="1"/>
  <c r="H31" i="1"/>
  <c r="H30" i="1"/>
  <c r="I30" i="1" s="1"/>
  <c r="H23" i="1"/>
  <c r="I23" i="1" s="1"/>
  <c r="H25" i="1"/>
  <c r="I25" i="1" s="1"/>
  <c r="H28" i="1"/>
  <c r="I28" i="1" s="1"/>
  <c r="H27" i="1"/>
  <c r="I27" i="1" s="1"/>
  <c r="H29" i="1"/>
  <c r="I29" i="1" s="1"/>
  <c r="H22" i="1"/>
  <c r="I22" i="1" s="1"/>
  <c r="H21" i="1"/>
  <c r="K6" i="6"/>
  <c r="H32" i="1"/>
  <c r="I32" i="1" s="1"/>
  <c r="G27" i="2"/>
  <c r="A32" i="2"/>
  <c r="A29" i="2"/>
  <c r="B29" i="2"/>
  <c r="A28" i="2"/>
  <c r="B25" i="2"/>
  <c r="B24" i="2"/>
  <c r="A25" i="2"/>
  <c r="A24" i="2"/>
  <c r="J32" i="2"/>
  <c r="E18" i="1" s="1"/>
  <c r="I18" i="1" s="1"/>
  <c r="H19" i="6" l="1"/>
  <c r="F19" i="6"/>
  <c r="G18" i="6" s="1"/>
  <c r="H21" i="6"/>
  <c r="G21" i="6"/>
  <c r="G20" i="6" s="1"/>
  <c r="I41" i="1"/>
  <c r="F21" i="6" s="1"/>
  <c r="N21" i="6" s="1"/>
  <c r="J27" i="2"/>
  <c r="J28" i="2" s="1"/>
  <c r="E17" i="1" s="1"/>
  <c r="I17" i="1" s="1"/>
  <c r="H20" i="6" l="1"/>
  <c r="F20" i="6" s="1"/>
  <c r="F18" i="6"/>
  <c r="H18" i="6"/>
  <c r="I19" i="1"/>
  <c r="F15" i="6" l="1"/>
  <c r="G15" i="6"/>
  <c r="G14" i="6" s="1"/>
  <c r="H15" i="6"/>
  <c r="H14" i="6" s="1"/>
  <c r="N15" i="6"/>
  <c r="F14" i="6" l="1"/>
  <c r="O15" i="6"/>
  <c r="P15" i="6" s="1"/>
  <c r="A73" i="2" l="1"/>
  <c r="B69" i="2"/>
  <c r="A69" i="2"/>
  <c r="E26" i="1" l="1"/>
  <c r="A40" i="2"/>
  <c r="G100" i="2" l="1"/>
  <c r="J100" i="2" s="1"/>
  <c r="J101" i="2" s="1"/>
  <c r="E31" i="1" s="1"/>
  <c r="I31" i="1" s="1"/>
  <c r="E24" i="1"/>
  <c r="I24" i="1" s="1"/>
  <c r="A63" i="2"/>
  <c r="B56" i="2"/>
  <c r="A56" i="2"/>
  <c r="A23" i="2" l="1"/>
  <c r="A18" i="2"/>
  <c r="B34" i="2"/>
  <c r="A34" i="2"/>
  <c r="B33" i="2"/>
  <c r="A33" i="2"/>
  <c r="B20" i="2"/>
  <c r="A20" i="2"/>
  <c r="B19" i="2"/>
  <c r="A19" i="2"/>
  <c r="B10" i="2"/>
  <c r="A10" i="2"/>
  <c r="B9" i="2"/>
  <c r="A9" i="2"/>
  <c r="J22" i="2"/>
  <c r="J23" i="2" l="1"/>
  <c r="E14" i="1" s="1"/>
  <c r="I14" i="1" s="1"/>
  <c r="H26" i="1"/>
  <c r="I26" i="1" s="1"/>
  <c r="E21" i="1"/>
  <c r="I21" i="1" s="1"/>
  <c r="I15" i="1" l="1"/>
  <c r="I33" i="1"/>
  <c r="H17" i="6" l="1"/>
  <c r="G17" i="6"/>
  <c r="G16" i="6" s="1"/>
  <c r="F13" i="6"/>
  <c r="G13" i="6"/>
  <c r="D14" i="2"/>
  <c r="F14" i="2" s="1"/>
  <c r="H14" i="2" s="1"/>
  <c r="F17" i="6"/>
  <c r="N13" i="6"/>
  <c r="H16" i="6" l="1"/>
  <c r="F16" i="6" s="1"/>
  <c r="N17" i="6"/>
  <c r="G11" i="1"/>
  <c r="H11" i="1" s="1"/>
  <c r="I11" i="1" s="1"/>
  <c r="I12" i="1" l="1"/>
  <c r="O21" i="6"/>
  <c r="P21" i="6" s="1"/>
  <c r="H11" i="6" l="1"/>
  <c r="I42" i="1"/>
  <c r="F23" i="6" s="1"/>
  <c r="G11" i="6"/>
  <c r="F11" i="6"/>
  <c r="O17" i="6"/>
  <c r="P17" i="6" s="1"/>
  <c r="K35" i="1" l="1"/>
  <c r="G10" i="6"/>
  <c r="N23" i="6"/>
  <c r="K39" i="1"/>
  <c r="K40" i="1"/>
  <c r="K26" i="1"/>
  <c r="K29" i="1"/>
  <c r="K25" i="1"/>
  <c r="K31" i="1"/>
  <c r="K30" i="1"/>
  <c r="K24" i="1"/>
  <c r="K22" i="1"/>
  <c r="K11" i="1"/>
  <c r="K17" i="1"/>
  <c r="K27" i="1"/>
  <c r="K14" i="1"/>
  <c r="K18" i="1"/>
  <c r="K28" i="1"/>
  <c r="K21" i="1"/>
  <c r="K23" i="1"/>
  <c r="K32" i="1"/>
  <c r="K38" i="1"/>
  <c r="N11" i="6"/>
  <c r="F10" i="6"/>
  <c r="O11" i="6"/>
  <c r="G23" i="6"/>
  <c r="G22" i="6" s="1"/>
  <c r="G12" i="6"/>
  <c r="O13" i="6"/>
  <c r="P13" i="6" s="1"/>
  <c r="H12" i="6"/>
  <c r="H23" i="6"/>
  <c r="H22" i="6" s="1"/>
  <c r="F12" i="6" l="1"/>
  <c r="P11" i="6"/>
  <c r="F22" i="6"/>
  <c r="O23" i="6"/>
  <c r="P23" i="6" s="1"/>
</calcChain>
</file>

<file path=xl/sharedStrings.xml><?xml version="1.0" encoding="utf-8"?>
<sst xmlns="http://schemas.openxmlformats.org/spreadsheetml/2006/main" count="529" uniqueCount="191">
  <si>
    <r>
      <t xml:space="preserve">PREFEITURA MUNICIPAL
</t>
    </r>
    <r>
      <rPr>
        <b/>
        <sz val="11"/>
        <rFont val="Arial"/>
        <family val="2"/>
      </rPr>
      <t>Secretaria de Obras e Serviços Urbanos</t>
    </r>
  </si>
  <si>
    <t>OBRA POR EXECUÇÃO INDIRETA</t>
  </si>
  <si>
    <t>Setor requisitante: Secretaria Municipal de Obras e Serviços Urbanos</t>
  </si>
  <si>
    <t>Objeto:</t>
  </si>
  <si>
    <t>BDI:</t>
  </si>
  <si>
    <t>PLANILHA ORÇAMENTÁRIA</t>
  </si>
  <si>
    <t>Item</t>
  </si>
  <si>
    <t>Preço Referência</t>
  </si>
  <si>
    <t>Descrição</t>
  </si>
  <si>
    <t>Qtde.</t>
  </si>
  <si>
    <t>Unidade</t>
  </si>
  <si>
    <t>Preço unitário sem BDI</t>
  </si>
  <si>
    <t>Preço unitário com BDI</t>
  </si>
  <si>
    <t>P. Total</t>
  </si>
  <si>
    <t>VB</t>
  </si>
  <si>
    <t>CANTEIRO DE OBRAS</t>
  </si>
  <si>
    <t>UN</t>
  </si>
  <si>
    <t>Fonte</t>
  </si>
  <si>
    <t>M2</t>
  </si>
  <si>
    <t>M</t>
  </si>
  <si>
    <t>REFORMA DE TELHADO</t>
  </si>
  <si>
    <t>Referência coeficiente</t>
  </si>
  <si>
    <t>Referência custo unitário</t>
  </si>
  <si>
    <t>Descrição do insumo / serviço</t>
  </si>
  <si>
    <t>Coeficiente</t>
  </si>
  <si>
    <t>Custo unitário (R$)</t>
  </si>
  <si>
    <t>Custo total (R$)</t>
  </si>
  <si>
    <t>H</t>
  </si>
  <si>
    <t>RO-41432</t>
  </si>
  <si>
    <t>TOTAL</t>
  </si>
  <si>
    <t>MEMÓRIA DE CÁLCULO</t>
  </si>
  <si>
    <t>Detalhe</t>
  </si>
  <si>
    <t>Custo direto da obra
(com BDI)</t>
  </si>
  <si>
    <t>Custo direto da obra
(sem BDI)</t>
  </si>
  <si>
    <t>Extensão</t>
  </si>
  <si>
    <t>Largura</t>
  </si>
  <si>
    <t>Altura</t>
  </si>
  <si>
    <t>Quantidade</t>
  </si>
  <si>
    <t>Lados</t>
  </si>
  <si>
    <t>Área</t>
  </si>
  <si>
    <t>Total</t>
  </si>
  <si>
    <t>Mobilização e desmobilização de obra - para obras com o valor até R$1.000.000,00 - 0,5% do custo direto da obra</t>
  </si>
  <si>
    <t>Reforma do telhado do Museu Municipal de Arte e História de Nova Era</t>
  </si>
  <si>
    <t>Largura (Plano)</t>
  </si>
  <si>
    <t>Inclinação</t>
  </si>
  <si>
    <t>Largura (Inclinado)</t>
  </si>
  <si>
    <t>Telhado principal - Água 1</t>
  </si>
  <si>
    <t>Telhado principal - Água 2</t>
  </si>
  <si>
    <t>Telhado principal - Água 3</t>
  </si>
  <si>
    <t>Extensão
(Inclinado)</t>
  </si>
  <si>
    <t>Extensão
(Plano)</t>
  </si>
  <si>
    <t xml:space="preserve">Largura </t>
  </si>
  <si>
    <t>L</t>
  </si>
  <si>
    <t>M3</t>
  </si>
  <si>
    <t>Composição 001</t>
  </si>
  <si>
    <t>ADMINISTRAÇÃO LOCAL</t>
  </si>
  <si>
    <t>Encarregado geral de obras com encargos complementares</t>
  </si>
  <si>
    <t>MÊS</t>
  </si>
  <si>
    <t>ED-21776</t>
  </si>
  <si>
    <t>Engenheiro/Arquiteto Júnior</t>
  </si>
  <si>
    <t>Meses</t>
  </si>
  <si>
    <t>Andaime em estrutura metálica tubular, incluindo fornecimento, montagem e transporte de todos os materiais</t>
  </si>
  <si>
    <t>Plataforma de madeira para andaimes, incluindo fornecimento, montagem e transporte de todos os materiais</t>
  </si>
  <si>
    <t>RO-41431</t>
  </si>
  <si>
    <t>Transporte de material demolido em caçamba</t>
  </si>
  <si>
    <t xml:space="preserve">Limpeza permanente de obra - 01 servente x 4 horas diárias </t>
  </si>
  <si>
    <t xml:space="preserve">Limpeza final para entrega de obra </t>
  </si>
  <si>
    <t>Andaime</t>
  </si>
  <si>
    <t xml:space="preserve">Plataforma de madeira para andaimes </t>
  </si>
  <si>
    <t>Empolamento</t>
  </si>
  <si>
    <t>Espessura</t>
  </si>
  <si>
    <t>Remoção de telha e engradamento</t>
  </si>
  <si>
    <t xml:space="preserve">Limpeza </t>
  </si>
  <si>
    <t>BDI</t>
  </si>
  <si>
    <t>Conforme legislação tributária municipal, definir estimativa de percentual da base de cálculo para o ISS:</t>
  </si>
  <si>
    <t>Sobre a base de cálculo, definir a respectiva alíquota do ISS (entre 2% e 5%):</t>
  </si>
  <si>
    <t>BDI 1</t>
  </si>
  <si>
    <t>TIPO DE OBRA</t>
  </si>
  <si>
    <t>Contrução e Reforma de Edifícios</t>
  </si>
  <si>
    <t>Itens</t>
  </si>
  <si>
    <t>Siglas</t>
  </si>
  <si>
    <t>% Adotado</t>
  </si>
  <si>
    <t>AC</t>
  </si>
  <si>
    <t>SG</t>
  </si>
  <si>
    <t>R</t>
  </si>
  <si>
    <t>DF</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</si>
  <si>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</si>
  <si>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</si>
  <si>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</si>
  <si>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</si>
  <si>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</si>
  <si>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</si>
  <si>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</si>
  <si>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PAD</t>
  </si>
  <si>
    <t>BDI COM desoneração</t>
  </si>
  <si>
    <t>BDI DES</t>
  </si>
  <si>
    <t>Os valores de BDI foram calculados com o emprego da fórmula:</t>
  </si>
  <si>
    <t>Observações:</t>
  </si>
  <si>
    <t>CRONOGRAMA FÍSICO / FINANCEIRO</t>
  </si>
  <si>
    <t>ITEM</t>
  </si>
  <si>
    <t>ETAPAS/ DESCRIÇÃO</t>
  </si>
  <si>
    <t>FÍSICO/ FINANCEIRO</t>
  </si>
  <si>
    <t>TOTAL  ETAPAS</t>
  </si>
  <si>
    <t>Físico %</t>
  </si>
  <si>
    <t>Financeiro</t>
  </si>
  <si>
    <t>LIMPEZA DA OBRA</t>
  </si>
  <si>
    <t>ED-50392</t>
  </si>
  <si>
    <t>CO-27339</t>
  </si>
  <si>
    <t>ED-51125</t>
  </si>
  <si>
    <t>ED-50266</t>
  </si>
  <si>
    <t>ED-50270</t>
  </si>
  <si>
    <t>Reforma do telhado da Casa Velório de Nova Era</t>
  </si>
  <si>
    <t>Cobertura em telha metálica galvanizada trapezoidal, tipo simples, esp. 0,50mm, acabamento natural, inclusive acessórios para fixação, fornecimento e instalação</t>
  </si>
  <si>
    <t>ED-48428</t>
  </si>
  <si>
    <t>SETOP
(OUT/2022)</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</si>
  <si>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</si>
  <si>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ED-28427</t>
  </si>
  <si>
    <t>Obra de reforma - Telhado Casa Velório</t>
  </si>
  <si>
    <t>Inclinação (Graus)</t>
  </si>
  <si>
    <t xml:space="preserve">Dedução </t>
  </si>
  <si>
    <t>Calha em chapa galvanizada, esp. 0,5mm (gsg-26), com desenvolvimento de 50cm, inclusive içamento manual vertical</t>
  </si>
  <si>
    <t>ED-50663</t>
  </si>
  <si>
    <t>SINAPI
(NOV/2022)</t>
  </si>
  <si>
    <t>Caixa d' água</t>
  </si>
  <si>
    <t>Kg</t>
  </si>
  <si>
    <t>Trama de aço composta por terças para telhados de até 2 águas para telha ondulada de fibrocimento, metálica, plástica ou termoacústica, incluso transporte vertical. Af_07/201</t>
  </si>
  <si>
    <t>Cobertura caixa d'água</t>
  </si>
  <si>
    <t>Estrutura metálica em perfil laminado/soldado, exclusive pintura ( fabricação)</t>
  </si>
  <si>
    <t>Estrutura metálica em perfil laminado/soldado, exclusive pintura ( transporte e montagem)</t>
  </si>
  <si>
    <t>Pintura anticorrosiva a base de óxido de ferro ( zarcão) em esquadria e superfície metálica, uma (1) demão</t>
  </si>
  <si>
    <t>ED-50532</t>
  </si>
  <si>
    <t xml:space="preserve"> ED-49665</t>
  </si>
  <si>
    <t>ED-20567</t>
  </si>
  <si>
    <t>Expessura</t>
  </si>
  <si>
    <t xml:space="preserve">ED-20568 </t>
  </si>
  <si>
    <t>Fornecimento de estrutura metálica em perfil em 'U' soldado, inclusive fabricação, transporte, montagem e aplicação de fundo preparador anticorrosivo em superfície metálica, uma (1) demão</t>
  </si>
  <si>
    <t>Kg / m</t>
  </si>
  <si>
    <t>ED-52311</t>
  </si>
  <si>
    <t>Manta isolante para telhados</t>
  </si>
  <si>
    <t>Remoção manual de engradamento para telha tipo metálica, pvc ou fibrocimento, com reaproveitamento, inclusive afastamento e empilhamento, exclusive transporte e retirada do material removido não reaproveitável</t>
  </si>
  <si>
    <t>ED-48454</t>
  </si>
  <si>
    <t>ED-49935</t>
  </si>
  <si>
    <t>Caixa d´água de polietileno, capacidade de 500l, inclusive tampa, torneira de boia, extravasor, tubo de limpeza e acessórios, exclusive tubulação de entrada/ saída de água</t>
  </si>
  <si>
    <t>Telhado principal - Água 4</t>
  </si>
  <si>
    <t>Parede central</t>
  </si>
  <si>
    <t>Parede 1 e 3</t>
  </si>
  <si>
    <t>Parede 2 e 4</t>
  </si>
  <si>
    <t>1 MÊS</t>
  </si>
  <si>
    <t>2 MÊS</t>
  </si>
  <si>
    <t>3 MÊS</t>
  </si>
  <si>
    <t>4 MÊS</t>
  </si>
  <si>
    <t>5 MÊS</t>
  </si>
  <si>
    <t>6 MÊS</t>
  </si>
  <si>
    <t>Pintura acrílica em parede, duas (2) demãos, exclusive selador acrílico e massa acrílica/corrida (pva)</t>
  </si>
  <si>
    <t xml:space="preserve">ED-50451 </t>
  </si>
  <si>
    <t>ED-48512</t>
  </si>
  <si>
    <t>Remoção manual de telha em fibrocimento, tipo ondulada, com reaproveitamento, inclusive afastamento e empilhamento, exclusive transporte e retirada do material removido não reaproveitável</t>
  </si>
  <si>
    <t>Limpeza de estrutura em policarbonato</t>
  </si>
  <si>
    <t>ED-50272</t>
  </si>
  <si>
    <t>ED-50678</t>
  </si>
  <si>
    <t>Vedação para o suporte da caixa d'água</t>
  </si>
  <si>
    <t>Cantos do telhado</t>
  </si>
  <si>
    <t>1) Os preços unitários da planilha são referenciais, limites máximos permitidos e correspondem ao custo total de cada serviço. Foram utilizados preços de referência com desoneração, conforme Lei 13.161/2015.</t>
  </si>
  <si>
    <r>
      <t xml:space="preserve">2) Estão incluídos nos custos de cada item: </t>
    </r>
    <r>
      <rPr>
        <b/>
        <sz val="10.5"/>
        <rFont val="Arial"/>
        <family val="2"/>
      </rPr>
      <t xml:space="preserve">Fornecimento e transporte de todos os materiais e equipamentos + mão de obra + encargos sociais + encargos complementares. </t>
    </r>
    <r>
      <rPr>
        <sz val="10.5"/>
        <rFont val="Arial"/>
        <family val="2"/>
      </rPr>
      <t xml:space="preserve">No preço unitário estão incluidos todos os componentes necessários para execução de cada serviço, mesmo aqueles que embora não citados sejam indispensáveis para o seu desenvolvimento. </t>
    </r>
  </si>
  <si>
    <r>
      <t xml:space="preserve">3) Os </t>
    </r>
    <r>
      <rPr>
        <b/>
        <sz val="10.5"/>
        <rFont val="Arial"/>
        <family val="2"/>
      </rPr>
      <t>Encargos complementares</t>
    </r>
    <r>
      <rPr>
        <sz val="10.5"/>
        <rFont val="Arial"/>
        <family val="2"/>
      </rPr>
      <t xml:space="preserve"> são custos associados à mão de obra - alimentação, transporte, equipamentos de proteção individual, ferramentas e outros.</t>
    </r>
  </si>
  <si>
    <r>
      <t xml:space="preserve">4) O BDI adotado foi de </t>
    </r>
    <r>
      <rPr>
        <b/>
        <sz val="10.5"/>
        <rFont val="Arial"/>
        <family val="2"/>
      </rPr>
      <t>30,38%,</t>
    </r>
    <r>
      <rPr>
        <sz val="10.5"/>
        <rFont val="Arial"/>
        <family val="2"/>
      </rPr>
      <t xml:space="preserve"> </t>
    </r>
    <r>
      <rPr>
        <b/>
        <sz val="10.5"/>
        <rFont val="Arial"/>
        <family val="2"/>
      </rPr>
      <t>com desoneração</t>
    </r>
    <r>
      <rPr>
        <sz val="10.5"/>
        <rFont val="Arial"/>
        <family val="2"/>
      </rPr>
      <t xml:space="preserve">, conforme Acórdão nº 2622/2013 e Lei 13.161 de 31/08/15. Os percentuais adotados para o cálculo do BDI estão detalhados em planilha anexa.  Conforme legislação tributária Municipal, </t>
    </r>
    <r>
      <rPr>
        <b/>
        <sz val="10.5"/>
        <rFont val="Arial"/>
        <family val="2"/>
      </rPr>
      <t>a base de cálculo do ISS corresponde a 90,00%</t>
    </r>
    <r>
      <rPr>
        <sz val="10.5"/>
        <rFont val="Arial"/>
        <family val="2"/>
      </rPr>
      <t xml:space="preserve"> do valor deste tipo de obra e, sobre esta base, </t>
    </r>
    <r>
      <rPr>
        <b/>
        <sz val="10.5"/>
        <rFont val="Arial"/>
        <family val="2"/>
      </rPr>
      <t>incide ISS com alíquota de 5,00%</t>
    </r>
    <r>
      <rPr>
        <sz val="10.5"/>
        <rFont val="Arial"/>
        <family val="2"/>
      </rPr>
      <t>.</t>
    </r>
  </si>
  <si>
    <t xml:space="preserve">5) A Contribuição Previdenciária sobre a Receita Bruta (CPRB) - Lei 13.161/2015, desonera a folha de salários de diversas atividades econômicas da construção civil e impacta no cálculo do BDI mediante a majoração do percentual correspondente à 4,5% sobre o preço total da obra, em substituição à contribuição previdenciária patronal de 20% prevista nos encargos sociais. </t>
  </si>
  <si>
    <t>6) Os serviços deverão ser executados rigorosamente conforme Planilha Orçamentária, Especificação Técnica e Projetos.</t>
  </si>
  <si>
    <t>7) Caso a Fiscalização Municipal entenda como inviável a execução de algum item previsto nesta planilha, a Prefeitura Municipal reserva-se o direito de realizar supressão total ou parcial do(s) mesmo(s), de acordo com os limites estabelecidos pela Lei nº 8.666/93.</t>
  </si>
  <si>
    <t>8) Os LICITANTES deverão apresentar composição do BDI utilizado em sua proposta comercial, detalhando cada percentual separadamente (Administração central, seguros, riscos, garantias, despesas financeiras, lucro/remuneração, impostos).  O percentual de ISS deverá seguir a legislação Municipal. A CONTRATANTE realizará retenção do ISS conforme alíquota adotada na composição da empresa vencedora do processo licitatório.</t>
  </si>
  <si>
    <t>1.1</t>
  </si>
  <si>
    <t xml:space="preserve">MOBILIZAÇÃO E DESMOBILIZAÇÃO </t>
  </si>
  <si>
    <t>Dedução</t>
  </si>
  <si>
    <t>Mobilização</t>
  </si>
  <si>
    <t>Desmobilização</t>
  </si>
  <si>
    <t xml:space="preserve">COMPOSIÇÃO DE CUSTOS </t>
  </si>
  <si>
    <t>Comp - 001</t>
  </si>
  <si>
    <t>001.1</t>
  </si>
  <si>
    <t>001.2</t>
  </si>
  <si>
    <t>001.3</t>
  </si>
  <si>
    <t>001.4</t>
  </si>
  <si>
    <t>Rufo e contrarrufo em chapa galvanizada, esp. 0,65mm ( gsg-24), com desenvolvimento de 33cm, inclusive içamento manual vertical</t>
  </si>
  <si>
    <t>Telhado principal - Junção Água 1 e Água 2</t>
  </si>
  <si>
    <t>Telhado principal - Junção Água 3 e Água 4</t>
  </si>
  <si>
    <t>Perfil "u" simples de aço galvanizado dobrado 75 x *40* mm, e = 2,65 mm</t>
  </si>
  <si>
    <t>00040535</t>
  </si>
  <si>
    <t>Base para Caixa d' água 2° Anexo - Chapa 14</t>
  </si>
  <si>
    <t>Estrutura de alteamento caixa d' água - Chapa 14</t>
  </si>
  <si>
    <t>PINTURA</t>
  </si>
  <si>
    <t>5.1</t>
  </si>
  <si>
    <t>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</si>
</sst>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 #,##0.00_-;_-* &quot;-&quot;??_-;_-@_-"/>
    <numFmt numFmtId="164" formatCode="&quot;R$&quot;\ #,##0.00"/>
    <numFmt numFmtId="165" formatCode="0.00\ &quot;%&quot;"/>
    <numFmt numFmtId="166" formatCode="00"/>
    <numFmt numFmtId="167" formatCode="000"/>
    <numFmt numFmtId="168" formatCode="0.0000000"/>
    <numFmt numFmtId="169" formatCode="_(&quot;R$ &quot;* #,##0.00_);_(&quot;R$ &quot;* \(#,##0.00\);_(&quot;R$ &quot;* &quot;-&quot;??_);_(@_)"/>
    <numFmt numFmtId="170" formatCode="#,##0.00;#,##0.00;&quot;-&quot;_-;_-@_-"/>
    <numFmt numFmtId="171" formatCode="0.000"/>
  </numFmts>
  <fonts count="20" x14ac:knownFonts="1">
    <font>
      <sz val="11"/>
      <color theme="1"/>
      <name val="Calibri"/>
      <family val="2"/>
      <scheme val="minor"/>
    </font>
    <font>
      <sz val="11"/>
      <color theme="1"/>
      <name val="Calibri"/>
      <family val="2"/>
      <scheme val="minor"/>
    </font>
    <font>
      <b/>
      <sz val="14"/>
      <name val="Arial"/>
      <family val="2"/>
    </font>
    <font>
      <b/>
      <sz val="11"/>
      <name val="Arial"/>
      <family val="2"/>
    </font>
    <font>
      <sz val="10"/>
      <name val="Arial"/>
      <family val="2"/>
    </font>
    <font>
      <b/>
      <sz val="10"/>
      <name val="Arial"/>
      <family val="2"/>
    </font>
    <font>
      <sz val="11"/>
      <name val="Arial"/>
      <family val="2"/>
    </font>
    <font>
      <sz val="8"/>
      <name val="Arial"/>
      <family val="2"/>
    </font>
    <font>
      <b/>
      <sz val="10"/>
      <name val="Calibri"/>
      <family val="2"/>
      <scheme val="minor"/>
    </font>
    <font>
      <sz val="10"/>
      <name val="Arial"/>
      <family val="2"/>
    </font>
    <font>
      <b/>
      <sz val="10"/>
      <color theme="1"/>
      <name val="Arial"/>
      <family val="2"/>
    </font>
    <font>
      <sz val="9"/>
      <name val="Arial"/>
      <family val="2"/>
    </font>
    <font>
      <sz val="10"/>
      <color indexed="8"/>
      <name val="Arial"/>
      <family val="2"/>
    </font>
    <font>
      <b/>
      <sz val="10"/>
      <color theme="1"/>
      <name val="Calibri"/>
      <family val="2"/>
      <scheme val="minor"/>
    </font>
    <font>
      <b/>
      <sz val="10"/>
      <color indexed="8"/>
      <name val="Arial"/>
      <family val="2"/>
    </font>
    <font>
      <sz val="10"/>
      <color theme="1"/>
      <name val="Calibri"/>
      <family val="2"/>
      <scheme val="minor"/>
    </font>
    <font>
      <sz val="10"/>
      <color theme="1"/>
      <name val="Arial"/>
      <family val="2"/>
    </font>
    <font>
      <sz val="10.5"/>
      <name val="Arial"/>
      <family val="2"/>
    </font>
    <font>
      <b/>
      <sz val="10.5"/>
      <name val="Arial"/>
      <family val="2"/>
    </font>
    <font>
      <sz val="10"/>
      <color rgb="FFFF0000"/>
      <name val="Arial"/>
      <family val="2"/>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indexed="9"/>
        <bgColor indexed="64"/>
      </patternFill>
    </fill>
    <fill>
      <patternFill patternType="solid">
        <fgColor indexed="43"/>
        <bgColor indexed="26"/>
      </patternFill>
    </fill>
    <fill>
      <patternFill patternType="solid">
        <fgColor theme="3" tint="0.79998168889431442"/>
        <bgColor indexed="64"/>
      </patternFill>
    </fill>
    <fill>
      <patternFill patternType="solid">
        <fgColor indexed="22"/>
        <bgColor indexed="44"/>
      </patternFill>
    </fill>
    <fill>
      <patternFill patternType="solid">
        <fgColor theme="0"/>
        <bgColor indexed="44"/>
      </patternFill>
    </fill>
    <fill>
      <patternFill patternType="solid">
        <fgColor theme="6"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79998168889431442"/>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3">
    <xf numFmtId="0" fontId="0" fillId="0" borderId="0"/>
    <xf numFmtId="9" fontId="1" fillId="0" borderId="0" applyFont="0" applyFill="0" applyBorder="0" applyAlignment="0" applyProtection="0"/>
    <xf numFmtId="43" fontId="1"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 fillId="0" borderId="0"/>
    <xf numFmtId="43" fontId="1" fillId="0" borderId="0" applyFont="0" applyFill="0" applyBorder="0" applyAlignment="0" applyProtection="0"/>
    <xf numFmtId="16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1" fillId="13" borderId="0" applyNumberFormat="0" applyBorder="0" applyAlignment="0" applyProtection="0"/>
  </cellStyleXfs>
  <cellXfs count="271">
    <xf numFmtId="0" fontId="0" fillId="0" borderId="0" xfId="0"/>
    <xf numFmtId="0" fontId="0" fillId="0" borderId="0" xfId="0"/>
    <xf numFmtId="0" fontId="6" fillId="4" borderId="0" xfId="0" applyFont="1" applyFill="1"/>
    <xf numFmtId="2" fontId="5"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wrapText="1"/>
    </xf>
    <xf numFmtId="43" fontId="4" fillId="0" borderId="1" xfId="4" applyFont="1" applyFill="1" applyBorder="1" applyAlignment="1">
      <alignment horizontal="center" vertical="center" wrapText="1"/>
    </xf>
    <xf numFmtId="164" fontId="6" fillId="4" borderId="0" xfId="0" applyNumberFormat="1" applyFont="1" applyFill="1"/>
    <xf numFmtId="164" fontId="5" fillId="3"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66" fontId="6" fillId="4" borderId="0" xfId="0" applyNumberFormat="1" applyFont="1" applyFill="1" applyAlignment="1">
      <alignment horizontal="center" vertical="center"/>
    </xf>
    <xf numFmtId="0" fontId="4" fillId="0" borderId="1" xfId="0" applyFont="1" applyFill="1" applyBorder="1" applyAlignment="1">
      <alignment horizontal="justify" vertical="center" wrapText="1"/>
    </xf>
    <xf numFmtId="0" fontId="5" fillId="3" borderId="1" xfId="0" applyFont="1" applyFill="1" applyBorder="1" applyAlignment="1">
      <alignment horizontal="center" vertical="center"/>
    </xf>
    <xf numFmtId="2"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3" borderId="1" xfId="0" applyFont="1" applyFill="1" applyBorder="1" applyAlignment="1">
      <alignment horizontal="center" vertical="center" wrapText="1"/>
    </xf>
    <xf numFmtId="43" fontId="7" fillId="0" borderId="1" xfId="4" applyFont="1" applyFill="1" applyBorder="1" applyAlignment="1">
      <alignment horizontal="center" vertical="center" wrapText="1"/>
    </xf>
    <xf numFmtId="0" fontId="0" fillId="4" borderId="0" xfId="0" applyFill="1" applyBorder="1" applyAlignment="1">
      <alignment horizontal="center"/>
    </xf>
    <xf numFmtId="49" fontId="7" fillId="3" borderId="1" xfId="4" applyNumberFormat="1" applyFont="1" applyFill="1" applyBorder="1" applyAlignment="1">
      <alignment horizontal="center" vertical="center" wrapText="1"/>
    </xf>
    <xf numFmtId="0" fontId="0" fillId="0" borderId="0" xfId="0"/>
    <xf numFmtId="0" fontId="6" fillId="4" borderId="0" xfId="0" applyFont="1" applyFill="1"/>
    <xf numFmtId="164" fontId="5" fillId="3"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66" fontId="6" fillId="4" borderId="0" xfId="0" applyNumberFormat="1" applyFont="1" applyFill="1" applyAlignment="1">
      <alignment horizontal="center" vertical="center"/>
    </xf>
    <xf numFmtId="0" fontId="0" fillId="4" borderId="0" xfId="0" applyFill="1" applyBorder="1" applyAlignment="1">
      <alignment horizontal="center"/>
    </xf>
    <xf numFmtId="164" fontId="5" fillId="3" borderId="1" xfId="0" applyNumberFormat="1" applyFont="1" applyFill="1" applyBorder="1" applyAlignment="1">
      <alignment horizontal="center" vertical="center"/>
    </xf>
    <xf numFmtId="0" fontId="0" fillId="0" borderId="0" xfId="0"/>
    <xf numFmtId="0" fontId="6" fillId="4" borderId="0" xfId="0" applyFont="1" applyFill="1"/>
    <xf numFmtId="164" fontId="5" fillId="3" borderId="1" xfId="0" applyNumberFormat="1" applyFont="1" applyFill="1" applyBorder="1" applyAlignment="1">
      <alignment horizontal="center" vertical="center" wrapText="1"/>
    </xf>
    <xf numFmtId="43" fontId="4" fillId="0" borderId="1" xfId="4"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166" fontId="6" fillId="4" borderId="0" xfId="0" applyNumberFormat="1" applyFont="1" applyFill="1" applyAlignment="1">
      <alignment horizontal="center" vertical="center"/>
    </xf>
    <xf numFmtId="0" fontId="4" fillId="0" borderId="1" xfId="0" applyFont="1" applyFill="1" applyBorder="1" applyAlignment="1">
      <alignment horizontal="justify" vertical="center" wrapText="1"/>
    </xf>
    <xf numFmtId="0" fontId="4" fillId="3" borderId="1" xfId="0" applyNumberFormat="1" applyFont="1" applyFill="1" applyBorder="1" applyAlignment="1">
      <alignment horizontal="left" vertical="center" wrapText="1"/>
    </xf>
    <xf numFmtId="0" fontId="7" fillId="3" borderId="1" xfId="4"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2" fontId="4" fillId="0" borderId="1" xfId="0" applyNumberFormat="1" applyFont="1" applyFill="1" applyBorder="1" applyAlignment="1">
      <alignment horizontal="center" vertical="center"/>
    </xf>
    <xf numFmtId="0" fontId="0" fillId="4" borderId="0" xfId="0" applyFill="1" applyBorder="1" applyAlignment="1">
      <alignment horizontal="center"/>
    </xf>
    <xf numFmtId="4" fontId="4" fillId="3" borderId="1" xfId="0" applyNumberFormat="1" applyFont="1" applyFill="1" applyBorder="1" applyAlignment="1">
      <alignment horizontal="center" vertical="center" wrapText="1"/>
    </xf>
    <xf numFmtId="168" fontId="4" fillId="3" borderId="1" xfId="0" applyNumberFormat="1" applyFont="1" applyFill="1" applyBorder="1" applyAlignment="1">
      <alignment horizontal="center" vertical="center"/>
    </xf>
    <xf numFmtId="167"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64" fontId="10" fillId="0" borderId="1" xfId="0" applyNumberFormat="1" applyFont="1" applyBorder="1" applyAlignment="1">
      <alignment horizontal="center" vertical="center"/>
    </xf>
    <xf numFmtId="49" fontId="7" fillId="3" borderId="1" xfId="4" applyNumberFormat="1" applyFont="1" applyFill="1" applyBorder="1" applyAlignment="1">
      <alignment horizontal="center" vertical="center" wrapText="1"/>
    </xf>
    <xf numFmtId="0" fontId="0" fillId="0" borderId="0" xfId="0"/>
    <xf numFmtId="0" fontId="5" fillId="2" borderId="1" xfId="0" applyFont="1" applyFill="1" applyBorder="1" applyAlignment="1">
      <alignment horizontal="center" vertical="center"/>
    </xf>
    <xf numFmtId="2" fontId="4" fillId="0" borderId="1" xfId="0" applyNumberFormat="1" applyFont="1" applyFill="1" applyBorder="1" applyAlignment="1">
      <alignment horizontal="center" vertical="center"/>
    </xf>
    <xf numFmtId="4" fontId="5" fillId="0" borderId="1" xfId="1" applyNumberFormat="1" applyFont="1" applyFill="1" applyBorder="1" applyAlignment="1">
      <alignment horizontal="center" vertical="center"/>
    </xf>
    <xf numFmtId="0" fontId="4" fillId="2" borderId="1"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0" xfId="0"/>
    <xf numFmtId="43" fontId="4" fillId="0" borderId="1" xfId="4"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xf>
    <xf numFmtId="4" fontId="5" fillId="0" borderId="1" xfId="1" applyNumberFormat="1" applyFont="1" applyFill="1" applyBorder="1" applyAlignment="1">
      <alignment horizontal="center" vertical="center"/>
    </xf>
    <xf numFmtId="0" fontId="4" fillId="2" borderId="1" xfId="0" applyFont="1" applyFill="1" applyBorder="1" applyAlignment="1">
      <alignment horizontal="center" vertical="center"/>
    </xf>
    <xf numFmtId="10" fontId="4" fillId="0" borderId="1" xfId="1" applyNumberFormat="1" applyFont="1" applyFill="1" applyBorder="1" applyAlignment="1">
      <alignment horizontal="center" vertical="center"/>
    </xf>
    <xf numFmtId="43" fontId="7" fillId="3" borderId="1" xfId="4" applyFont="1" applyFill="1" applyBorder="1" applyAlignment="1">
      <alignment horizontal="center" vertical="center" wrapText="1"/>
    </xf>
    <xf numFmtId="4" fontId="4" fillId="3" borderId="1" xfId="0" applyNumberFormat="1" applyFont="1" applyFill="1" applyBorder="1" applyAlignment="1">
      <alignment horizontal="center" vertical="center"/>
    </xf>
    <xf numFmtId="0" fontId="4" fillId="4" borderId="0" xfId="0" applyFont="1" applyFill="1"/>
    <xf numFmtId="0" fontId="6" fillId="4" borderId="0" xfId="0" applyFont="1" applyFill="1" applyAlignment="1">
      <alignment horizontal="center" vertical="center" wrapText="1"/>
    </xf>
    <xf numFmtId="0" fontId="5" fillId="0" borderId="13" xfId="0" applyFont="1" applyFill="1" applyBorder="1" applyAlignment="1">
      <alignment horizontal="center" vertical="center" wrapText="1"/>
    </xf>
    <xf numFmtId="0" fontId="4" fillId="0" borderId="1" xfId="4" applyNumberFormat="1" applyFont="1" applyFill="1" applyBorder="1" applyAlignment="1">
      <alignment horizontal="left" vertical="center" wrapText="1"/>
    </xf>
    <xf numFmtId="2" fontId="4" fillId="0" borderId="1" xfId="1" applyNumberFormat="1" applyFont="1" applyFill="1" applyBorder="1" applyAlignment="1">
      <alignment horizontal="center" vertical="center"/>
    </xf>
    <xf numFmtId="0" fontId="4" fillId="3" borderId="1" xfId="0" applyFont="1" applyFill="1" applyBorder="1" applyAlignment="1">
      <alignment horizontal="justify" vertical="center" wrapText="1"/>
    </xf>
    <xf numFmtId="43" fontId="4" fillId="0" borderId="1" xfId="4" applyFont="1" applyFill="1" applyBorder="1" applyAlignment="1">
      <alignment horizontal="center" vertical="center" wrapText="1"/>
    </xf>
    <xf numFmtId="0" fontId="7" fillId="0" borderId="1" xfId="4"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5" fillId="3" borderId="0" xfId="0" applyFont="1" applyFill="1" applyBorder="1" applyAlignment="1">
      <alignment horizontal="center" vertical="center" wrapText="1"/>
    </xf>
    <xf numFmtId="4" fontId="3" fillId="0" borderId="1" xfId="3" applyNumberFormat="1" applyFont="1" applyFill="1" applyBorder="1" applyAlignment="1" applyProtection="1">
      <alignment horizontal="center" vertical="center" wrapText="1"/>
    </xf>
    <xf numFmtId="0" fontId="6" fillId="0" borderId="1" xfId="3" applyFont="1" applyBorder="1" applyAlignment="1" applyProtection="1">
      <alignment horizontal="center" vertical="center"/>
    </xf>
    <xf numFmtId="10" fontId="6" fillId="6" borderId="1" xfId="3" applyNumberFormat="1" applyFont="1" applyFill="1" applyBorder="1" applyAlignment="1" applyProtection="1">
      <alignment horizontal="center" vertical="center"/>
      <protection locked="0"/>
    </xf>
    <xf numFmtId="10" fontId="6" fillId="0" borderId="1" xfId="3" applyNumberFormat="1" applyFont="1" applyFill="1" applyBorder="1" applyAlignment="1" applyProtection="1">
      <alignment horizontal="center" vertical="center"/>
    </xf>
    <xf numFmtId="0" fontId="6" fillId="0" borderId="1" xfId="3" applyFont="1" applyFill="1" applyBorder="1" applyAlignment="1" applyProtection="1">
      <alignment horizontal="center" vertical="center" wrapText="1"/>
    </xf>
    <xf numFmtId="10" fontId="6" fillId="4" borderId="0" xfId="0" applyNumberFormat="1" applyFont="1" applyFill="1" applyAlignment="1">
      <alignment horizontal="center" vertical="center" wrapText="1"/>
    </xf>
    <xf numFmtId="10" fontId="3" fillId="8" borderId="1" xfId="3" applyNumberFormat="1" applyFont="1" applyFill="1" applyBorder="1" applyAlignment="1" applyProtection="1">
      <alignment horizontal="center" vertical="center"/>
    </xf>
    <xf numFmtId="0" fontId="6" fillId="3" borderId="0"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0" xfId="0" applyFont="1" applyFill="1" applyAlignment="1">
      <alignment horizontal="left" vertical="center"/>
    </xf>
    <xf numFmtId="0" fontId="0" fillId="4" borderId="0" xfId="0" applyFill="1" applyAlignment="1">
      <alignment horizontal="center" vertical="center"/>
    </xf>
    <xf numFmtId="0" fontId="0" fillId="4" borderId="0" xfId="0" applyFill="1"/>
    <xf numFmtId="0" fontId="4" fillId="4" borderId="0" xfId="0" applyFont="1" applyFill="1" applyAlignment="1">
      <alignment horizontal="center" vertical="center"/>
    </xf>
    <xf numFmtId="10" fontId="5" fillId="3" borderId="1" xfId="0" applyNumberFormat="1" applyFont="1" applyFill="1" applyBorder="1" applyAlignment="1">
      <alignment horizontal="center" vertical="center"/>
    </xf>
    <xf numFmtId="14" fontId="5" fillId="3" borderId="1" xfId="0" applyNumberFormat="1" applyFont="1" applyFill="1" applyBorder="1" applyAlignment="1">
      <alignment horizontal="center" vertical="center"/>
    </xf>
    <xf numFmtId="49" fontId="12" fillId="2" borderId="1" xfId="3"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xf>
    <xf numFmtId="49" fontId="12" fillId="5" borderId="1" xfId="3" applyNumberFormat="1" applyFont="1" applyFill="1" applyBorder="1" applyAlignment="1">
      <alignment horizontal="center" vertical="center" wrapText="1"/>
    </xf>
    <xf numFmtId="170" fontId="4" fillId="3" borderId="1" xfId="0" applyNumberFormat="1" applyFont="1" applyFill="1" applyBorder="1" applyAlignment="1">
      <alignment horizontal="center" vertical="center"/>
    </xf>
    <xf numFmtId="4" fontId="13" fillId="4" borderId="0" xfId="0" applyNumberFormat="1" applyFont="1" applyFill="1" applyAlignment="1">
      <alignment horizontal="center" vertical="center"/>
    </xf>
    <xf numFmtId="49" fontId="12" fillId="10" borderId="1" xfId="3" applyNumberFormat="1" applyFont="1" applyFill="1" applyBorder="1" applyAlignment="1">
      <alignment horizontal="center" vertical="center" wrapText="1"/>
    </xf>
    <xf numFmtId="10" fontId="4" fillId="10" borderId="1" xfId="0" applyNumberFormat="1" applyFont="1" applyFill="1" applyBorder="1" applyAlignment="1">
      <alignment horizontal="center" vertical="center"/>
    </xf>
    <xf numFmtId="4" fontId="4" fillId="4" borderId="0" xfId="0" applyNumberFormat="1" applyFont="1" applyFill="1" applyAlignment="1">
      <alignment horizontal="center" vertical="center"/>
    </xf>
    <xf numFmtId="49" fontId="14" fillId="2" borderId="1" xfId="3" applyNumberFormat="1" applyFont="1" applyFill="1" applyBorder="1" applyAlignment="1">
      <alignment horizontal="center" vertical="center" wrapText="1"/>
    </xf>
    <xf numFmtId="10" fontId="5" fillId="2" borderId="1" xfId="0" applyNumberFormat="1" applyFont="1" applyFill="1" applyBorder="1" applyAlignment="1">
      <alignment horizontal="center" vertical="center"/>
    </xf>
    <xf numFmtId="49" fontId="14" fillId="5" borderId="1" xfId="3" applyNumberFormat="1" applyFont="1" applyFill="1" applyBorder="1" applyAlignment="1">
      <alignment horizontal="center" vertical="center" wrapText="1"/>
    </xf>
    <xf numFmtId="4" fontId="5" fillId="3" borderId="1" xfId="0" applyNumberFormat="1" applyFont="1" applyFill="1" applyBorder="1" applyAlignment="1">
      <alignment horizontal="center" vertical="center"/>
    </xf>
    <xf numFmtId="170" fontId="5" fillId="3"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43" fontId="7" fillId="3" borderId="8" xfId="4" applyFont="1" applyFill="1" applyBorder="1" applyAlignment="1">
      <alignment horizontal="center" vertical="center" wrapText="1"/>
    </xf>
    <xf numFmtId="0" fontId="15" fillId="0" borderId="1" xfId="0" applyFont="1" applyBorder="1" applyAlignment="1">
      <alignment horizontal="center" vertical="center"/>
    </xf>
    <xf numFmtId="171" fontId="4" fillId="0"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43" fontId="4" fillId="3" borderId="1" xfId="4"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11" borderId="0" xfId="0" applyFont="1" applyFill="1"/>
    <xf numFmtId="0" fontId="0" fillId="11" borderId="0" xfId="0" applyFill="1" applyBorder="1" applyAlignment="1">
      <alignment horizontal="center"/>
    </xf>
    <xf numFmtId="0" fontId="0" fillId="11" borderId="0" xfId="0" applyFill="1"/>
    <xf numFmtId="0" fontId="5" fillId="2" borderId="1" xfId="0" applyFont="1" applyFill="1" applyBorder="1" applyAlignment="1">
      <alignment horizontal="center" vertical="center"/>
    </xf>
    <xf numFmtId="0" fontId="6" fillId="3" borderId="0" xfId="0" applyFont="1" applyFill="1"/>
    <xf numFmtId="0" fontId="0" fillId="3" borderId="0" xfId="0" applyFill="1" applyBorder="1" applyAlignment="1">
      <alignment horizontal="center"/>
    </xf>
    <xf numFmtId="0" fontId="0" fillId="3" borderId="0" xfId="0" applyFill="1"/>
    <xf numFmtId="0" fontId="7" fillId="3" borderId="9" xfId="4"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0" fillId="0" borderId="0" xfId="0" applyAlignment="1">
      <alignment horizontal="center" vertical="center"/>
    </xf>
    <xf numFmtId="0" fontId="4" fillId="12" borderId="1" xfId="0" applyFont="1" applyFill="1" applyBorder="1" applyAlignment="1">
      <alignment horizontal="center" vertical="center"/>
    </xf>
    <xf numFmtId="0" fontId="5" fillId="2" borderId="1" xfId="0" applyFont="1" applyFill="1" applyBorder="1" applyAlignment="1">
      <alignment horizontal="center" vertical="center"/>
    </xf>
    <xf numFmtId="0" fontId="16" fillId="0" borderId="1" xfId="0" applyFont="1" applyBorder="1" applyAlignment="1">
      <alignment vertical="center" wrapText="1"/>
    </xf>
    <xf numFmtId="43" fontId="6" fillId="0" borderId="0" xfId="8" applyFont="1" applyAlignment="1">
      <alignment wrapText="1"/>
    </xf>
    <xf numFmtId="0" fontId="10" fillId="0" borderId="1" xfId="12" applyFont="1" applyFill="1" applyBorder="1" applyAlignment="1">
      <alignment horizontal="center" vertical="center" wrapText="1"/>
    </xf>
    <xf numFmtId="2" fontId="10" fillId="0" borderId="1" xfId="12"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169" fontId="4" fillId="3" borderId="1" xfId="9"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8" borderId="1" xfId="3" applyFont="1" applyFill="1" applyBorder="1" applyAlignment="1" applyProtection="1">
      <alignment horizontal="center" vertical="center" wrapText="1"/>
    </xf>
    <xf numFmtId="0" fontId="3" fillId="0" borderId="1" xfId="3" applyFont="1" applyBorder="1" applyAlignment="1" applyProtection="1">
      <alignment horizontal="center" vertical="center"/>
    </xf>
    <xf numFmtId="10" fontId="4" fillId="4" borderId="0" xfId="1" applyNumberFormat="1" applyFont="1" applyFill="1" applyAlignment="1">
      <alignment horizontal="center" vertical="center"/>
    </xf>
    <xf numFmtId="10" fontId="19" fillId="4" borderId="0" xfId="1" applyNumberFormat="1" applyFont="1" applyFill="1" applyAlignment="1">
      <alignment horizontal="center" vertical="center"/>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4" fillId="3" borderId="11" xfId="3" applyFont="1" applyFill="1" applyBorder="1" applyProtection="1"/>
    <xf numFmtId="0" fontId="4" fillId="3" borderId="0" xfId="3" applyFont="1" applyFill="1" applyBorder="1" applyProtection="1"/>
    <xf numFmtId="0" fontId="4" fillId="3" borderId="12" xfId="3" applyFont="1" applyFill="1" applyBorder="1" applyProtection="1"/>
    <xf numFmtId="0" fontId="5"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17" fillId="3" borderId="11" xfId="0" applyFont="1" applyFill="1" applyBorder="1" applyAlignment="1">
      <alignment vertical="center" wrapText="1"/>
    </xf>
    <xf numFmtId="0" fontId="17" fillId="3" borderId="0" xfId="0" applyFont="1" applyFill="1" applyBorder="1" applyAlignment="1">
      <alignment vertical="center" wrapText="1"/>
    </xf>
    <xf numFmtId="0" fontId="17" fillId="3" borderId="12" xfId="0" applyFont="1" applyFill="1" applyBorder="1" applyAlignment="1">
      <alignment vertical="center" wrapText="1"/>
    </xf>
    <xf numFmtId="0" fontId="17" fillId="3" borderId="5" xfId="0" applyFont="1" applyFill="1" applyBorder="1" applyAlignment="1">
      <alignment vertical="center" wrapText="1"/>
    </xf>
    <xf numFmtId="0" fontId="17" fillId="3" borderId="6" xfId="0" applyFont="1" applyFill="1" applyBorder="1" applyAlignment="1">
      <alignment vertical="center" wrapText="1"/>
    </xf>
    <xf numFmtId="0" fontId="17" fillId="3" borderId="7" xfId="0" applyFont="1" applyFill="1" applyBorder="1" applyAlignment="1">
      <alignment vertical="center" wrapText="1"/>
    </xf>
    <xf numFmtId="0" fontId="5" fillId="3" borderId="8" xfId="0" applyFont="1" applyFill="1" applyBorder="1" applyAlignment="1">
      <alignment horizontal="right" vertical="center"/>
    </xf>
    <xf numFmtId="0" fontId="5" fillId="3" borderId="9" xfId="0" applyFont="1" applyFill="1" applyBorder="1" applyAlignment="1">
      <alignment horizontal="right" vertical="center"/>
    </xf>
    <xf numFmtId="0" fontId="5" fillId="3" borderId="10" xfId="0" applyFont="1" applyFill="1" applyBorder="1" applyAlignment="1">
      <alignment horizontal="right" vertical="center"/>
    </xf>
    <xf numFmtId="0" fontId="10" fillId="0" borderId="1" xfId="0" applyFont="1" applyBorder="1" applyAlignment="1">
      <alignment horizontal="right" vertical="center"/>
    </xf>
    <xf numFmtId="0" fontId="5" fillId="2" borderId="1" xfId="0" applyFont="1" applyFill="1" applyBorder="1" applyAlignment="1">
      <alignment horizontal="left" vertical="center"/>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0" fontId="3" fillId="2" borderId="1" xfId="0" applyFont="1" applyFill="1" applyBorder="1" applyAlignment="1">
      <alignment horizontal="center" vertical="center"/>
    </xf>
    <xf numFmtId="0" fontId="2" fillId="3" borderId="1" xfId="4"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164" fontId="3" fillId="3" borderId="1" xfId="0" applyNumberFormat="1" applyFont="1" applyFill="1" applyBorder="1" applyAlignment="1">
      <alignment horizontal="center" vertical="center"/>
    </xf>
    <xf numFmtId="10" fontId="6" fillId="3"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4" fillId="2" borderId="1" xfId="0" applyFont="1" applyFill="1" applyBorder="1" applyAlignment="1">
      <alignment horizontal="justify" vertical="center" wrapText="1"/>
    </xf>
    <xf numFmtId="0" fontId="5" fillId="2" borderId="1" xfId="0" applyFont="1" applyFill="1" applyBorder="1" applyAlignment="1">
      <alignment horizontal="center"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1" xfId="0" applyFont="1" applyFill="1" applyBorder="1" applyAlignment="1">
      <alignment horizontal="left" vertical="center"/>
    </xf>
    <xf numFmtId="0" fontId="4" fillId="0" borderId="8" xfId="0" applyFont="1" applyFill="1" applyBorder="1" applyAlignment="1">
      <alignment horizontal="left" vertical="center"/>
    </xf>
    <xf numFmtId="0" fontId="4" fillId="0" borderId="9" xfId="0" applyFont="1" applyFill="1" applyBorder="1" applyAlignment="1">
      <alignment horizontal="left" vertical="center"/>
    </xf>
    <xf numFmtId="0" fontId="4" fillId="0" borderId="10"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4" fillId="0" borderId="11" xfId="0" applyFont="1" applyFill="1" applyBorder="1" applyAlignment="1">
      <alignment horizontal="left" vertical="center"/>
    </xf>
    <xf numFmtId="0" fontId="4" fillId="0" borderId="0" xfId="0" applyFont="1" applyFill="1" applyBorder="1" applyAlignment="1">
      <alignment horizontal="left" vertical="center"/>
    </xf>
    <xf numFmtId="0" fontId="4" fillId="0" borderId="12" xfId="0" applyFont="1" applyFill="1" applyBorder="1" applyAlignment="1">
      <alignment horizontal="left"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2" borderId="1" xfId="0" applyFont="1" applyFill="1" applyBorder="1" applyAlignment="1">
      <alignment horizontal="left" vertical="center"/>
    </xf>
    <xf numFmtId="0" fontId="5" fillId="2" borderId="1" xfId="0" applyFont="1" applyFill="1" applyBorder="1" applyAlignment="1">
      <alignment horizontal="center" vertical="center" wrapText="1"/>
    </xf>
    <xf numFmtId="164" fontId="5" fillId="0" borderId="1" xfId="0" applyNumberFormat="1" applyFont="1" applyFill="1" applyBorder="1" applyAlignment="1">
      <alignment horizontal="center" vertical="center"/>
    </xf>
    <xf numFmtId="0" fontId="2" fillId="0" borderId="1" xfId="2"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10" fontId="6" fillId="0" borderId="1" xfId="0"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8" fillId="1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164" fontId="5" fillId="12" borderId="1" xfId="0" applyNumberFormat="1" applyFont="1" applyFill="1" applyBorder="1" applyAlignment="1">
      <alignment horizontal="center" vertical="center" wrapText="1"/>
    </xf>
    <xf numFmtId="0" fontId="5" fillId="3" borderId="1" xfId="0" applyFont="1" applyFill="1" applyBorder="1" applyAlignment="1">
      <alignment horizontal="right" vertical="center" wrapText="1"/>
    </xf>
    <xf numFmtId="0" fontId="5" fillId="2" borderId="1" xfId="0" applyFont="1" applyFill="1" applyBorder="1" applyAlignment="1">
      <alignment horizontal="justify" vertical="center" wrapText="1"/>
    </xf>
    <xf numFmtId="0" fontId="4" fillId="3" borderId="11" xfId="3" applyFont="1" applyFill="1" applyBorder="1" applyAlignment="1" applyProtection="1">
      <alignment horizontal="center" vertical="center"/>
    </xf>
    <xf numFmtId="0" fontId="4" fillId="3" borderId="0" xfId="3" applyFont="1" applyFill="1" applyBorder="1" applyAlignment="1" applyProtection="1">
      <alignment horizontal="center" vertical="center"/>
    </xf>
    <xf numFmtId="0" fontId="4" fillId="3" borderId="12" xfId="3" applyFont="1" applyFill="1" applyBorder="1" applyAlignment="1" applyProtection="1">
      <alignment horizontal="center" vertical="center"/>
    </xf>
    <xf numFmtId="0" fontId="11" fillId="3" borderId="1" xfId="3" applyFont="1" applyFill="1" applyBorder="1" applyAlignment="1" applyProtection="1">
      <alignment horizontal="center" vertical="center" wrapText="1"/>
    </xf>
    <xf numFmtId="49" fontId="0" fillId="6" borderId="1" xfId="3" applyNumberFormat="1" applyFont="1" applyFill="1" applyBorder="1" applyAlignment="1" applyProtection="1">
      <alignment horizontal="center" vertical="top" wrapText="1"/>
      <protection locked="0"/>
    </xf>
    <xf numFmtId="0" fontId="4" fillId="3" borderId="11" xfId="3" applyFont="1" applyFill="1" applyBorder="1" applyAlignment="1" applyProtection="1">
      <alignment horizontal="center"/>
    </xf>
    <xf numFmtId="0" fontId="4" fillId="3" borderId="0" xfId="3" applyFont="1" applyFill="1" applyBorder="1" applyAlignment="1" applyProtection="1">
      <alignment horizontal="center"/>
    </xf>
    <xf numFmtId="0" fontId="4" fillId="3" borderId="12" xfId="3" applyFont="1" applyFill="1" applyBorder="1" applyAlignment="1" applyProtection="1">
      <alignment horizontal="center"/>
    </xf>
    <xf numFmtId="0" fontId="4" fillId="3" borderId="5" xfId="3" applyFont="1" applyFill="1" applyBorder="1" applyAlignment="1" applyProtection="1">
      <alignment horizontal="center"/>
    </xf>
    <xf numFmtId="0" fontId="4" fillId="3" borderId="6" xfId="3" applyFont="1" applyFill="1" applyBorder="1" applyAlignment="1" applyProtection="1">
      <alignment horizontal="center"/>
    </xf>
    <xf numFmtId="0" fontId="4" fillId="3" borderId="7" xfId="3" applyFont="1" applyFill="1" applyBorder="1" applyAlignment="1" applyProtection="1">
      <alignment horizontal="center"/>
    </xf>
    <xf numFmtId="0" fontId="0" fillId="0" borderId="1" xfId="3" applyFont="1" applyBorder="1" applyAlignment="1" applyProtection="1">
      <alignment horizontal="center" vertical="center" wrapText="1"/>
    </xf>
    <xf numFmtId="0" fontId="6" fillId="8" borderId="1" xfId="3" applyFont="1" applyFill="1" applyBorder="1" applyAlignment="1" applyProtection="1">
      <alignment horizontal="center" vertical="center" wrapText="1"/>
    </xf>
    <xf numFmtId="0" fontId="6" fillId="9" borderId="11" xfId="3" applyFont="1" applyFill="1" applyBorder="1" applyAlignment="1" applyProtection="1">
      <alignment horizontal="center" vertical="center" wrapText="1"/>
    </xf>
    <xf numFmtId="0" fontId="6" fillId="9" borderId="0" xfId="3" applyFont="1" applyFill="1" applyBorder="1" applyAlignment="1" applyProtection="1">
      <alignment horizontal="center" vertical="center" wrapText="1"/>
    </xf>
    <xf numFmtId="0" fontId="6" fillId="9" borderId="12" xfId="3" applyFont="1" applyFill="1" applyBorder="1" applyAlignment="1" applyProtection="1">
      <alignment horizontal="center" vertical="center" wrapText="1"/>
    </xf>
    <xf numFmtId="0" fontId="3" fillId="0" borderId="1" xfId="3" applyFont="1" applyBorder="1" applyAlignment="1" applyProtection="1">
      <alignment horizontal="center" vertical="center"/>
    </xf>
    <xf numFmtId="0" fontId="2" fillId="0" borderId="1" xfId="8"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1" xfId="3" applyFont="1" applyFill="1" applyBorder="1" applyAlignment="1" applyProtection="1">
      <alignment horizontal="justify" vertical="center" wrapText="1"/>
    </xf>
    <xf numFmtId="10" fontId="4" fillId="6" borderId="1" xfId="3" applyNumberFormat="1" applyFont="1" applyFill="1" applyBorder="1" applyAlignment="1" applyProtection="1">
      <alignment horizontal="center" vertical="center"/>
      <protection locked="0"/>
    </xf>
    <xf numFmtId="0" fontId="5" fillId="0" borderId="3" xfId="3" applyFont="1" applyFill="1" applyBorder="1" applyAlignment="1" applyProtection="1">
      <alignment horizontal="left" vertical="center" wrapText="1"/>
    </xf>
    <xf numFmtId="0" fontId="5" fillId="0" borderId="2" xfId="3" applyFont="1" applyFill="1" applyBorder="1" applyAlignment="1" applyProtection="1">
      <alignment horizontal="left" vertical="center" wrapText="1"/>
    </xf>
    <xf numFmtId="0" fontId="5" fillId="0" borderId="4" xfId="3" applyFont="1" applyFill="1" applyBorder="1" applyAlignment="1" applyProtection="1">
      <alignment horizontal="left" vertical="center" wrapText="1"/>
    </xf>
    <xf numFmtId="0" fontId="4" fillId="7" borderId="5" xfId="3" applyFont="1" applyFill="1" applyBorder="1" applyAlignment="1" applyProtection="1">
      <alignment horizontal="left" vertical="center" wrapText="1"/>
    </xf>
    <xf numFmtId="0" fontId="4" fillId="7" borderId="6" xfId="3" applyFont="1" applyFill="1" applyBorder="1" applyAlignment="1" applyProtection="1">
      <alignment horizontal="left" vertical="center" wrapText="1"/>
    </xf>
    <xf numFmtId="0" fontId="4" fillId="7" borderId="7" xfId="3" applyFont="1" applyFill="1" applyBorder="1" applyAlignment="1" applyProtection="1">
      <alignment horizontal="left" vertical="center" wrapText="1"/>
    </xf>
    <xf numFmtId="0" fontId="4" fillId="10" borderId="1" xfId="3" applyFont="1" applyFill="1" applyBorder="1" applyAlignment="1">
      <alignment horizontal="center" vertical="center"/>
    </xf>
    <xf numFmtId="0" fontId="4" fillId="10" borderId="1" xfId="3" applyFont="1" applyFill="1" applyBorder="1" applyAlignment="1">
      <alignment horizontal="center" vertical="center" wrapText="1"/>
    </xf>
    <xf numFmtId="49" fontId="4" fillId="6" borderId="3" xfId="3" applyNumberFormat="1" applyFont="1" applyFill="1" applyBorder="1" applyAlignment="1" applyProtection="1">
      <alignment horizontal="left" vertical="top" wrapText="1"/>
      <protection locked="0"/>
    </xf>
    <xf numFmtId="49" fontId="4" fillId="6" borderId="2" xfId="3" applyNumberFormat="1" applyFont="1" applyFill="1" applyBorder="1" applyAlignment="1" applyProtection="1">
      <alignment horizontal="left" vertical="top" wrapText="1"/>
      <protection locked="0"/>
    </xf>
    <xf numFmtId="49" fontId="4" fillId="6" borderId="4" xfId="3" applyNumberFormat="1" applyFont="1" applyFill="1" applyBorder="1" applyAlignment="1" applyProtection="1">
      <alignment horizontal="left" vertical="top" wrapText="1"/>
      <protection locked="0"/>
    </xf>
    <xf numFmtId="49" fontId="4" fillId="6" borderId="11" xfId="3" applyNumberFormat="1" applyFont="1" applyFill="1" applyBorder="1" applyAlignment="1" applyProtection="1">
      <alignment horizontal="left" vertical="top" wrapText="1"/>
      <protection locked="0"/>
    </xf>
    <xf numFmtId="49" fontId="4" fillId="6" borderId="0" xfId="3" applyNumberFormat="1" applyFont="1" applyFill="1" applyBorder="1" applyAlignment="1" applyProtection="1">
      <alignment horizontal="left" vertical="top" wrapText="1"/>
      <protection locked="0"/>
    </xf>
    <xf numFmtId="49" fontId="4" fillId="6" borderId="12" xfId="3" applyNumberFormat="1" applyFont="1" applyFill="1" applyBorder="1" applyAlignment="1" applyProtection="1">
      <alignment horizontal="left" vertical="top" wrapText="1"/>
      <protection locked="0"/>
    </xf>
    <xf numFmtId="49" fontId="4" fillId="6" borderId="5" xfId="3" applyNumberFormat="1" applyFont="1" applyFill="1" applyBorder="1" applyAlignment="1" applyProtection="1">
      <alignment horizontal="left" vertical="top" wrapText="1"/>
      <protection locked="0"/>
    </xf>
    <xf numFmtId="49" fontId="4" fillId="6" borderId="6" xfId="3" applyNumberFormat="1" applyFont="1" applyFill="1" applyBorder="1" applyAlignment="1" applyProtection="1">
      <alignment horizontal="left" vertical="top" wrapText="1"/>
      <protection locked="0"/>
    </xf>
    <xf numFmtId="49" fontId="4" fillId="6" borderId="7" xfId="3" applyNumberFormat="1" applyFont="1" applyFill="1" applyBorder="1" applyAlignment="1" applyProtection="1">
      <alignment horizontal="left" vertical="top" wrapText="1"/>
      <protection locked="0"/>
    </xf>
    <xf numFmtId="0" fontId="5" fillId="3" borderId="13" xfId="3" applyFont="1" applyFill="1" applyBorder="1" applyAlignment="1">
      <alignment horizontal="center" vertical="center" wrapText="1"/>
    </xf>
    <xf numFmtId="0" fontId="5" fillId="3" borderId="14" xfId="3" applyFont="1" applyFill="1" applyBorder="1" applyAlignment="1">
      <alignment horizontal="center" vertical="center" wrapText="1"/>
    </xf>
    <xf numFmtId="0" fontId="4" fillId="2" borderId="1" xfId="3" applyFont="1" applyFill="1" applyBorder="1" applyAlignment="1">
      <alignment horizontal="center" vertical="center"/>
    </xf>
    <xf numFmtId="0" fontId="4" fillId="2" borderId="1" xfId="3" applyFont="1" applyFill="1" applyBorder="1" applyAlignment="1">
      <alignment horizontal="center" vertical="center" wrapText="1"/>
    </xf>
    <xf numFmtId="0" fontId="5" fillId="2" borderId="1" xfId="3" applyFont="1" applyFill="1" applyBorder="1" applyAlignment="1">
      <alignment horizontal="center" vertical="center" wrapText="1"/>
    </xf>
    <xf numFmtId="0" fontId="5" fillId="3" borderId="3" xfId="3" applyFont="1" applyFill="1" applyBorder="1" applyAlignment="1" applyProtection="1">
      <alignment horizontal="left" vertical="center"/>
    </xf>
    <xf numFmtId="0" fontId="5" fillId="3" borderId="2" xfId="3" applyFont="1" applyFill="1" applyBorder="1" applyAlignment="1" applyProtection="1">
      <alignment horizontal="left" vertical="center"/>
    </xf>
    <xf numFmtId="0" fontId="5" fillId="3" borderId="4" xfId="3" applyFont="1" applyFill="1" applyBorder="1" applyAlignment="1" applyProtection="1">
      <alignment horizontal="left" vertical="center"/>
    </xf>
    <xf numFmtId="0" fontId="3" fillId="2" borderId="1" xfId="3" applyFont="1" applyFill="1" applyBorder="1" applyAlignment="1">
      <alignment horizontal="center" vertical="center" wrapText="1"/>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3" applyFont="1" applyFill="1" applyBorder="1" applyAlignment="1">
      <alignment horizontal="center" vertical="center"/>
    </xf>
    <xf numFmtId="0" fontId="5" fillId="3" borderId="1" xfId="3" applyFont="1" applyFill="1" applyBorder="1" applyAlignment="1">
      <alignment horizontal="center" vertical="center" wrapText="1"/>
    </xf>
  </cellXfs>
  <cellStyles count="13">
    <cellStyle name="20% - Ênfase2" xfId="12" builtinId="34"/>
    <cellStyle name="Moeda 2" xfId="9"/>
    <cellStyle name="Normal" xfId="0" builtinId="0"/>
    <cellStyle name="Normal 2" xfId="3"/>
    <cellStyle name="Normal 3" xfId="7"/>
    <cellStyle name="Porcentagem" xfId="1" builtinId="5"/>
    <cellStyle name="Porcentagem 2" xfId="10"/>
    <cellStyle name="Vírgula" xfId="8" builtinId="3"/>
    <cellStyle name="Vírgula 2" xfId="4"/>
    <cellStyle name="Vírgula 2 2" xfId="11"/>
    <cellStyle name="Vírgula 2 3" xfId="5"/>
    <cellStyle name="Vírgula 3" xfId="6"/>
    <cellStyle name="Vírgula 4" xfId="2"/>
  </cellStyles>
  <dxfs count="3">
    <dxf>
      <font>
        <b/>
        <i val="0"/>
        <condense val="0"/>
        <extend val="0"/>
      </font>
    </dxf>
    <dxf>
      <font>
        <b/>
        <i val="0"/>
        <condense val="0"/>
        <extend val="0"/>
        <color indexed="9"/>
      </font>
      <fill>
        <patternFill patternType="none">
          <fgColor indexed="64"/>
          <bgColor indexed="65"/>
        </patternFill>
      </fill>
      <border>
        <left/>
        <right/>
        <top style="thin">
          <color indexed="64"/>
        </top>
        <bottom/>
      </border>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733425</xdr:colOff>
      <xdr:row>0</xdr:row>
      <xdr:rowOff>66675</xdr:rowOff>
    </xdr:from>
    <xdr:to>
      <xdr:col>2</xdr:col>
      <xdr:colOff>352425</xdr:colOff>
      <xdr:row>2</xdr:row>
      <xdr:rowOff>190500</xdr:rowOff>
    </xdr:to>
    <xdr:pic>
      <xdr:nvPicPr>
        <xdr:cNvPr id="2" name="Imagem 2">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3025" y="66675"/>
          <a:ext cx="5810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447675</xdr:colOff>
      <xdr:row>0</xdr:row>
      <xdr:rowOff>85725</xdr:rowOff>
    </xdr:from>
    <xdr:to>
      <xdr:col>6</xdr:col>
      <xdr:colOff>314325</xdr:colOff>
      <xdr:row>2</xdr:row>
      <xdr:rowOff>152400</xdr:rowOff>
    </xdr:to>
    <xdr:pic>
      <xdr:nvPicPr>
        <xdr:cNvPr id="3" name="Picture 56">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10825" y="85725"/>
          <a:ext cx="5334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733425</xdr:colOff>
      <xdr:row>0</xdr:row>
      <xdr:rowOff>66675</xdr:rowOff>
    </xdr:from>
    <xdr:to>
      <xdr:col>2</xdr:col>
      <xdr:colOff>352425</xdr:colOff>
      <xdr:row>2</xdr:row>
      <xdr:rowOff>190500</xdr:rowOff>
    </xdr:to>
    <xdr:pic>
      <xdr:nvPicPr>
        <xdr:cNvPr id="2" name="Imagem 2">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3025" y="66675"/>
          <a:ext cx="5810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447675</xdr:colOff>
      <xdr:row>0</xdr:row>
      <xdr:rowOff>85725</xdr:rowOff>
    </xdr:from>
    <xdr:to>
      <xdr:col>6</xdr:col>
      <xdr:colOff>314325</xdr:colOff>
      <xdr:row>2</xdr:row>
      <xdr:rowOff>152400</xdr:rowOff>
    </xdr:to>
    <xdr:pic>
      <xdr:nvPicPr>
        <xdr:cNvPr id="3" name="Picture 56">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10825" y="85725"/>
          <a:ext cx="5334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628650</xdr:colOff>
      <xdr:row>0</xdr:row>
      <xdr:rowOff>104775</xdr:rowOff>
    </xdr:from>
    <xdr:to>
      <xdr:col>1</xdr:col>
      <xdr:colOff>1161450</xdr:colOff>
      <xdr:row>2</xdr:row>
      <xdr:rowOff>171675</xdr:rowOff>
    </xdr:to>
    <xdr:pic>
      <xdr:nvPicPr>
        <xdr:cNvPr id="2" name="Imagem 1">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609725" y="104775"/>
          <a:ext cx="532800" cy="4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685800</xdr:colOff>
      <xdr:row>0</xdr:row>
      <xdr:rowOff>47625</xdr:rowOff>
    </xdr:from>
    <xdr:to>
      <xdr:col>8</xdr:col>
      <xdr:colOff>237525</xdr:colOff>
      <xdr:row>2</xdr:row>
      <xdr:rowOff>114525</xdr:rowOff>
    </xdr:to>
    <xdr:pic>
      <xdr:nvPicPr>
        <xdr:cNvPr id="3" name="Picture 56">
          <a:extLst>
            <a:ext uri="{FF2B5EF4-FFF2-40B4-BE49-F238E27FC236}">
              <a16:creationId xmlns:a16="http://schemas.microsoft.com/office/drawing/2014/main" id="{00000000-0008-0000-0100-000002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8677275" y="47625"/>
          <a:ext cx="532800" cy="4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895350</xdr:colOff>
      <xdr:row>0</xdr:row>
      <xdr:rowOff>76200</xdr:rowOff>
    </xdr:from>
    <xdr:to>
      <xdr:col>2</xdr:col>
      <xdr:colOff>513750</xdr:colOff>
      <xdr:row>2</xdr:row>
      <xdr:rowOff>142875</xdr:rowOff>
    </xdr:to>
    <xdr:pic>
      <xdr:nvPicPr>
        <xdr:cNvPr id="2" name="Imagem 2">
          <a:extLst>
            <a:ext uri="{FF2B5EF4-FFF2-40B4-BE49-F238E27FC236}">
              <a16:creationId xmlns:a16="http://schemas.microsoft.com/office/drawing/2014/main" id="{00000000-0008-0000-0200-000002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609725" y="76200"/>
          <a:ext cx="5328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619125</xdr:colOff>
      <xdr:row>0</xdr:row>
      <xdr:rowOff>66675</xdr:rowOff>
    </xdr:from>
    <xdr:to>
      <xdr:col>6</xdr:col>
      <xdr:colOff>151800</xdr:colOff>
      <xdr:row>2</xdr:row>
      <xdr:rowOff>171675</xdr:rowOff>
    </xdr:to>
    <xdr:pic>
      <xdr:nvPicPr>
        <xdr:cNvPr id="3" name="Picture 56">
          <a:extLst>
            <a:ext uri="{FF2B5EF4-FFF2-40B4-BE49-F238E27FC236}">
              <a16:creationId xmlns:a16="http://schemas.microsoft.com/office/drawing/2014/main" id="{00000000-0008-0000-0200-000003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0810875" y="66675"/>
          <a:ext cx="532800" cy="5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76200</xdr:rowOff>
    </xdr:from>
    <xdr:to>
      <xdr:col>6</xdr:col>
      <xdr:colOff>552450</xdr:colOff>
      <xdr:row>2</xdr:row>
      <xdr:rowOff>180975</xdr:rowOff>
    </xdr:to>
    <xdr:pic>
      <xdr:nvPicPr>
        <xdr:cNvPr id="2" name="Picture 56">
          <a:extLst>
            <a:ext uri="{FF2B5EF4-FFF2-40B4-BE49-F238E27FC236}">
              <a16:creationId xmlns:a16="http://schemas.microsoft.com/office/drawing/2014/main" id="{00000000-0008-0000-03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781050</xdr:colOff>
      <xdr:row>0</xdr:row>
      <xdr:rowOff>66675</xdr:rowOff>
    </xdr:from>
    <xdr:to>
      <xdr:col>1</xdr:col>
      <xdr:colOff>1495425</xdr:colOff>
      <xdr:row>2</xdr:row>
      <xdr:rowOff>171450</xdr:rowOff>
    </xdr:to>
    <xdr:pic>
      <xdr:nvPicPr>
        <xdr:cNvPr id="3" name="Imagem 4">
          <a:extLst>
            <a:ext uri="{FF2B5EF4-FFF2-40B4-BE49-F238E27FC236}">
              <a16:creationId xmlns:a16="http://schemas.microsoft.com/office/drawing/2014/main" id="{00000000-0008-0000-03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28775" y="66675"/>
          <a:ext cx="7143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30</xdr:row>
      <xdr:rowOff>38100</xdr:rowOff>
    </xdr:from>
    <xdr:ext cx="10782300" cy="352469"/>
    <mc:AlternateContent xmlns:mc="http://schemas.openxmlformats.org/markup-compatibility/2006" xmlns:a14="http://schemas.microsoft.com/office/drawing/2010/main">
      <mc:Choice Requires="a14">
        <xdr:sp macro="" textlink="">
          <xdr:nvSpPr>
            <xdr:cNvPr id="4" name="CaixaDeTexto 3">
              <a:extLst>
                <a:ext uri="{FF2B5EF4-FFF2-40B4-BE49-F238E27FC236}">
                  <a16:creationId xmlns:a16="http://schemas.microsoft.com/office/drawing/2014/main" id="{00000000-0008-0000-0300-000004000000}"/>
                </a:ext>
              </a:extLst>
            </xdr:cNvPr>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4" name="CaixaDeTexto 3"/>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twoCellAnchor editAs="oneCell">
    <xdr:from>
      <xdr:col>9</xdr:col>
      <xdr:colOff>361950</xdr:colOff>
      <xdr:row>0</xdr:row>
      <xdr:rowOff>76200</xdr:rowOff>
    </xdr:from>
    <xdr:to>
      <xdr:col>10</xdr:col>
      <xdr:colOff>285750</xdr:colOff>
      <xdr:row>2</xdr:row>
      <xdr:rowOff>180975</xdr:rowOff>
    </xdr:to>
    <xdr:pic>
      <xdr:nvPicPr>
        <xdr:cNvPr id="2" name="Picture 56">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11025"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0</xdr:row>
      <xdr:rowOff>76200</xdr:rowOff>
    </xdr:from>
    <xdr:to>
      <xdr:col>2</xdr:col>
      <xdr:colOff>552450</xdr:colOff>
      <xdr:row>2</xdr:row>
      <xdr:rowOff>180975</xdr:rowOff>
    </xdr:to>
    <xdr:pic>
      <xdr:nvPicPr>
        <xdr:cNvPr id="3" name="Imagem 4">
          <a:extLst>
            <a:ext uri="{FF2B5EF4-FFF2-40B4-BE49-F238E27FC236}">
              <a16:creationId xmlns:a16="http://schemas.microsoft.com/office/drawing/2014/main" id="{00000000-0008-0000-04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780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ngenheiro\Public\OBRAS\&#8226;%20EM%20AN&#193;LISE\2022\ELABORA&#199;AO%20-%20COMPRAS%20-%20PINTURA%20DE%20BENS%20PUBLICOS%202022\Planilha%20Or&#231;amentaria\C&#225;lculo%20do%20BDI%20-%20Pintur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ngenheiro\Public\OBRAS\&#8226;%20EM%20AN&#193;LISE\2022\ELABORA&#199;AO%20-%20COMPRAS%20-%20PINTURA%20DE%20BENS%20PUBLICOS%202022\Planilha%20Or&#231;amentaria\Planilha%20Or&#231;ament&#225;ria%20-%20Pintura%20de%20Bens%20P&#250;blicos%202022%20-%20REV.02%20L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
      <sheetName val="MEMÓRIA DE CÁLCULO"/>
      <sheetName val="COMPOSIÇÃO"/>
      <sheetName val="BDI"/>
      <sheetName val="CRONOGRAMA"/>
    </sheetNames>
    <sheetDataSet>
      <sheetData sheetId="0">
        <row r="4">
          <cell r="A4" t="str">
            <v>OBRA POR EXECUÇÃO INDIRETA</v>
          </cell>
        </row>
        <row r="6">
          <cell r="A6" t="str">
            <v>Objeto:</v>
          </cell>
        </row>
      </sheetData>
      <sheetData sheetId="1"/>
      <sheetData sheetId="2"/>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0"/>
  <sheetViews>
    <sheetView view="pageBreakPreview" zoomScaleNormal="100" zoomScaleSheetLayoutView="100" workbookViewId="0">
      <selection activeCell="A50" sqref="A1:I50"/>
    </sheetView>
  </sheetViews>
  <sheetFormatPr defaultRowHeight="15" x14ac:dyDescent="0.25"/>
  <cols>
    <col min="1" max="1" width="9.140625" style="50"/>
    <col min="2" max="3" width="14.42578125" style="50" customWidth="1"/>
    <col min="4" max="4" width="100" style="50" customWidth="1"/>
    <col min="5" max="5" width="11.42578125" style="50" customWidth="1"/>
    <col min="6" max="6" width="10" style="50" customWidth="1"/>
    <col min="7" max="7" width="12.5703125" style="50" customWidth="1"/>
    <col min="8" max="8" width="11.85546875" style="50" customWidth="1"/>
    <col min="9" max="9" width="15" style="50" customWidth="1"/>
    <col min="10" max="16384" width="9.140625" style="50"/>
  </cols>
  <sheetData>
    <row r="1" spans="1:17" x14ac:dyDescent="0.25">
      <c r="A1" s="165" t="s">
        <v>0</v>
      </c>
      <c r="B1" s="165"/>
      <c r="C1" s="165"/>
      <c r="D1" s="165"/>
      <c r="E1" s="165"/>
      <c r="F1" s="165"/>
      <c r="G1" s="165"/>
      <c r="H1" s="165"/>
      <c r="I1" s="165"/>
      <c r="J1" s="26"/>
      <c r="K1" s="30"/>
      <c r="L1" s="26"/>
      <c r="M1" s="26"/>
      <c r="N1" s="26"/>
      <c r="O1" s="26">
        <v>1</v>
      </c>
      <c r="P1" s="26"/>
      <c r="Q1" s="37"/>
    </row>
    <row r="2" spans="1:17" x14ac:dyDescent="0.25">
      <c r="A2" s="165"/>
      <c r="B2" s="165"/>
      <c r="C2" s="165"/>
      <c r="D2" s="165"/>
      <c r="E2" s="165"/>
      <c r="F2" s="165"/>
      <c r="G2" s="165"/>
      <c r="H2" s="165"/>
      <c r="I2" s="165"/>
      <c r="J2" s="26"/>
      <c r="K2" s="30"/>
      <c r="L2" s="26"/>
      <c r="M2" s="26"/>
      <c r="N2" s="26"/>
      <c r="O2" s="26">
        <v>2</v>
      </c>
      <c r="P2" s="26"/>
      <c r="Q2" s="37"/>
    </row>
    <row r="3" spans="1:17" ht="16.5" customHeight="1" x14ac:dyDescent="0.25">
      <c r="A3" s="165"/>
      <c r="B3" s="165"/>
      <c r="C3" s="165"/>
      <c r="D3" s="165"/>
      <c r="E3" s="165"/>
      <c r="F3" s="165"/>
      <c r="G3" s="165"/>
      <c r="H3" s="165"/>
      <c r="I3" s="165"/>
      <c r="J3" s="26"/>
      <c r="K3" s="30"/>
      <c r="L3" s="26"/>
      <c r="M3" s="26"/>
      <c r="N3" s="26"/>
      <c r="O3" s="26">
        <v>3</v>
      </c>
      <c r="P3" s="26"/>
      <c r="Q3" s="37"/>
    </row>
    <row r="4" spans="1:17" ht="16.5" customHeight="1" x14ac:dyDescent="0.25">
      <c r="A4" s="164" t="s">
        <v>1</v>
      </c>
      <c r="B4" s="164"/>
      <c r="C4" s="164"/>
      <c r="D4" s="164"/>
      <c r="E4" s="164"/>
      <c r="F4" s="164"/>
      <c r="G4" s="164"/>
      <c r="H4" s="164"/>
      <c r="I4" s="164"/>
      <c r="J4" s="26"/>
      <c r="K4" s="30"/>
      <c r="L4" s="26"/>
      <c r="M4" s="26"/>
      <c r="N4" s="26"/>
      <c r="O4" s="26">
        <v>4</v>
      </c>
      <c r="P4" s="26"/>
      <c r="Q4" s="37"/>
    </row>
    <row r="5" spans="1:17" ht="16.5" customHeight="1" x14ac:dyDescent="0.25">
      <c r="A5" s="166" t="s">
        <v>2</v>
      </c>
      <c r="B5" s="166"/>
      <c r="C5" s="166"/>
      <c r="D5" s="166"/>
      <c r="E5" s="166"/>
      <c r="F5" s="166"/>
      <c r="G5" s="166"/>
      <c r="H5" s="166"/>
      <c r="I5" s="166"/>
      <c r="J5" s="26"/>
      <c r="K5" s="30"/>
      <c r="L5" s="26"/>
      <c r="M5" s="26"/>
      <c r="N5" s="26"/>
      <c r="O5" s="26">
        <v>5</v>
      </c>
      <c r="P5" s="26"/>
      <c r="Q5" s="37"/>
    </row>
    <row r="6" spans="1:17" ht="16.5" customHeight="1" x14ac:dyDescent="0.25">
      <c r="A6" s="167" t="s">
        <v>3</v>
      </c>
      <c r="B6" s="167"/>
      <c r="C6" s="168" t="s">
        <v>111</v>
      </c>
      <c r="D6" s="169"/>
      <c r="E6" s="169"/>
      <c r="F6" s="170"/>
      <c r="G6" s="174" t="s">
        <v>4</v>
      </c>
      <c r="H6" s="175">
        <f>BDI!H27</f>
        <v>0.31406425425300522</v>
      </c>
      <c r="I6" s="176">
        <f ca="1">TODAY()</f>
        <v>45012</v>
      </c>
      <c r="J6" s="26"/>
      <c r="K6" s="30"/>
      <c r="L6" s="26"/>
      <c r="M6" s="26"/>
      <c r="N6" s="26"/>
      <c r="O6" s="26">
        <v>6</v>
      </c>
      <c r="P6" s="26"/>
      <c r="Q6" s="37"/>
    </row>
    <row r="7" spans="1:17" ht="16.5" customHeight="1" x14ac:dyDescent="0.25">
      <c r="A7" s="167"/>
      <c r="B7" s="167"/>
      <c r="C7" s="171"/>
      <c r="D7" s="172"/>
      <c r="E7" s="172"/>
      <c r="F7" s="173"/>
      <c r="G7" s="174"/>
      <c r="H7" s="175"/>
      <c r="I7" s="176"/>
      <c r="J7" s="6"/>
      <c r="K7" s="30"/>
      <c r="L7" s="26"/>
      <c r="M7" s="26"/>
      <c r="N7" s="26"/>
      <c r="O7" s="26">
        <v>7</v>
      </c>
      <c r="P7" s="26"/>
      <c r="Q7" s="37"/>
    </row>
    <row r="8" spans="1:17" ht="16.5" customHeight="1" x14ac:dyDescent="0.25">
      <c r="A8" s="164" t="s">
        <v>5</v>
      </c>
      <c r="B8" s="164"/>
      <c r="C8" s="164"/>
      <c r="D8" s="164"/>
      <c r="E8" s="164"/>
      <c r="F8" s="164"/>
      <c r="G8" s="164"/>
      <c r="H8" s="164"/>
      <c r="I8" s="164"/>
      <c r="J8" s="26"/>
      <c r="K8" s="30"/>
      <c r="L8" s="26"/>
      <c r="M8" s="26"/>
      <c r="N8" s="26"/>
      <c r="O8" s="26">
        <v>8</v>
      </c>
      <c r="P8" s="26"/>
      <c r="Q8" s="37"/>
    </row>
    <row r="9" spans="1:17" ht="42.75" customHeight="1" x14ac:dyDescent="0.25">
      <c r="A9" s="11" t="s">
        <v>6</v>
      </c>
      <c r="B9" s="149" t="s">
        <v>7</v>
      </c>
      <c r="C9" s="149" t="s">
        <v>17</v>
      </c>
      <c r="D9" s="11" t="s">
        <v>8</v>
      </c>
      <c r="E9" s="3" t="s">
        <v>9</v>
      </c>
      <c r="F9" s="11" t="s">
        <v>10</v>
      </c>
      <c r="G9" s="27" t="s">
        <v>11</v>
      </c>
      <c r="H9" s="27" t="s">
        <v>12</v>
      </c>
      <c r="I9" s="24" t="s">
        <v>13</v>
      </c>
      <c r="J9" s="26"/>
      <c r="K9" s="30"/>
      <c r="L9" s="26"/>
      <c r="M9" s="26"/>
      <c r="N9" s="26"/>
      <c r="O9" s="26">
        <v>9</v>
      </c>
      <c r="P9" s="26"/>
      <c r="Q9" s="37"/>
    </row>
    <row r="10" spans="1:17" ht="16.5" customHeight="1" x14ac:dyDescent="0.25">
      <c r="A10" s="147">
        <v>1</v>
      </c>
      <c r="B10" s="147"/>
      <c r="C10" s="147"/>
      <c r="D10" s="160" t="s">
        <v>171</v>
      </c>
      <c r="E10" s="160"/>
      <c r="F10" s="160"/>
      <c r="G10" s="160"/>
      <c r="H10" s="160"/>
      <c r="I10" s="160"/>
      <c r="J10" s="26"/>
      <c r="K10" s="30"/>
      <c r="L10" s="26"/>
      <c r="M10" s="26"/>
      <c r="N10" s="26"/>
      <c r="O10" s="26">
        <v>10</v>
      </c>
      <c r="P10" s="26"/>
      <c r="Q10" s="37"/>
    </row>
    <row r="11" spans="1:17" ht="25.5" customHeight="1" x14ac:dyDescent="0.25">
      <c r="A11" s="53" t="s">
        <v>170</v>
      </c>
      <c r="B11" s="15" t="s">
        <v>106</v>
      </c>
      <c r="C11" s="43" t="s">
        <v>114</v>
      </c>
      <c r="D11" s="52" t="s">
        <v>41</v>
      </c>
      <c r="E11" s="46">
        <f>'Plan. Orçamentária - Mem. Cálc.'!J18</f>
        <v>1</v>
      </c>
      <c r="F11" s="53" t="s">
        <v>14</v>
      </c>
      <c r="G11" s="133"/>
      <c r="H11" s="133">
        <f>(G11+(G11*$H$6))</f>
        <v>0</v>
      </c>
      <c r="I11" s="133">
        <f>E11*H11</f>
        <v>0</v>
      </c>
      <c r="J11" s="26"/>
      <c r="K11" s="138" t="e">
        <f>I11/$I$42</f>
        <v>#DIV/0!</v>
      </c>
      <c r="L11" s="26"/>
      <c r="M11" s="26"/>
      <c r="N11" s="26"/>
      <c r="O11" s="26">
        <v>12</v>
      </c>
      <c r="P11" s="26"/>
      <c r="Q11" s="37"/>
    </row>
    <row r="12" spans="1:17" ht="16.5" customHeight="1" x14ac:dyDescent="0.25">
      <c r="A12" s="156" t="str">
        <f>"SUB-TOTAL (Item "&amp; $A$10 &amp; ")"</f>
        <v>SUB-TOTAL (Item 1)</v>
      </c>
      <c r="B12" s="157"/>
      <c r="C12" s="157"/>
      <c r="D12" s="157"/>
      <c r="E12" s="157"/>
      <c r="F12" s="157"/>
      <c r="G12" s="157"/>
      <c r="H12" s="158"/>
      <c r="I12" s="24">
        <f>SUM(I11)</f>
        <v>0</v>
      </c>
      <c r="J12" s="26"/>
      <c r="K12" s="30"/>
      <c r="L12" s="26"/>
      <c r="M12" s="26"/>
      <c r="N12" s="26"/>
      <c r="O12" s="26">
        <v>13</v>
      </c>
      <c r="P12" s="26"/>
      <c r="Q12" s="37"/>
    </row>
    <row r="13" spans="1:17" ht="16.5" customHeight="1" x14ac:dyDescent="0.25">
      <c r="A13" s="147">
        <v>2</v>
      </c>
      <c r="B13" s="147"/>
      <c r="C13" s="147"/>
      <c r="D13" s="160" t="s">
        <v>15</v>
      </c>
      <c r="E13" s="160"/>
      <c r="F13" s="160"/>
      <c r="G13" s="160"/>
      <c r="H13" s="160"/>
      <c r="I13" s="160"/>
      <c r="J13" s="26"/>
      <c r="K13" s="30"/>
      <c r="L13" s="26"/>
      <c r="M13" s="26"/>
      <c r="N13" s="26"/>
      <c r="O13" s="26">
        <v>14</v>
      </c>
      <c r="P13" s="26"/>
      <c r="Q13" s="37"/>
    </row>
    <row r="14" spans="1:17" ht="38.25" customHeight="1" x14ac:dyDescent="0.25">
      <c r="A14" s="53" t="str">
        <f>$A$13&amp;"."&amp;O1</f>
        <v>2.1</v>
      </c>
      <c r="B14" s="15" t="s">
        <v>116</v>
      </c>
      <c r="C14" s="43" t="s">
        <v>114</v>
      </c>
      <c r="D14" s="52" t="s">
        <v>115</v>
      </c>
      <c r="E14" s="46">
        <f>'Plan. Orçamentária - Mem. Cálc.'!J23</f>
        <v>1</v>
      </c>
      <c r="F14" s="65" t="s">
        <v>16</v>
      </c>
      <c r="G14" s="133"/>
      <c r="H14" s="133">
        <f>(G14+(G14*$H$6))</f>
        <v>0</v>
      </c>
      <c r="I14" s="133">
        <f>E14*H14</f>
        <v>0</v>
      </c>
      <c r="J14" s="26"/>
      <c r="K14" s="138" t="e">
        <f>I14/$I$42</f>
        <v>#DIV/0!</v>
      </c>
      <c r="L14" s="26"/>
      <c r="M14" s="26"/>
      <c r="N14" s="26"/>
      <c r="O14" s="26">
        <v>15</v>
      </c>
      <c r="P14" s="26"/>
      <c r="Q14" s="37"/>
    </row>
    <row r="15" spans="1:17" ht="16.5" customHeight="1" x14ac:dyDescent="0.25">
      <c r="A15" s="156" t="str">
        <f>"SUB-TOTAL (Item "&amp; $A$13 &amp; ")"</f>
        <v>SUB-TOTAL (Item 2)</v>
      </c>
      <c r="B15" s="157"/>
      <c r="C15" s="157"/>
      <c r="D15" s="157"/>
      <c r="E15" s="157"/>
      <c r="F15" s="157"/>
      <c r="G15" s="157"/>
      <c r="H15" s="158"/>
      <c r="I15" s="24">
        <f>SUM(I14)</f>
        <v>0</v>
      </c>
      <c r="J15" s="26"/>
      <c r="K15" s="30"/>
      <c r="L15" s="26"/>
      <c r="M15" s="26"/>
      <c r="N15" s="26"/>
      <c r="O15" s="26">
        <v>16</v>
      </c>
      <c r="P15" s="26"/>
      <c r="Q15" s="37"/>
    </row>
    <row r="16" spans="1:17" ht="16.5" customHeight="1" x14ac:dyDescent="0.25">
      <c r="A16" s="147">
        <v>3</v>
      </c>
      <c r="B16" s="147"/>
      <c r="C16" s="147"/>
      <c r="D16" s="160" t="s">
        <v>55</v>
      </c>
      <c r="E16" s="160"/>
      <c r="F16" s="160"/>
      <c r="G16" s="160"/>
      <c r="H16" s="160"/>
      <c r="I16" s="160"/>
      <c r="J16" s="26"/>
      <c r="K16" s="30"/>
      <c r="L16" s="26"/>
      <c r="M16" s="26"/>
      <c r="N16" s="26"/>
      <c r="O16" s="26">
        <v>17</v>
      </c>
      <c r="P16" s="26"/>
      <c r="Q16" s="37"/>
    </row>
    <row r="17" spans="1:17" ht="25.5" customHeight="1" x14ac:dyDescent="0.25">
      <c r="A17" s="53" t="str">
        <f>$A$16&amp;"."&amp;O1</f>
        <v>3.1</v>
      </c>
      <c r="B17" s="15" t="s">
        <v>107</v>
      </c>
      <c r="C17" s="43" t="s">
        <v>114</v>
      </c>
      <c r="D17" s="52" t="s">
        <v>59</v>
      </c>
      <c r="E17" s="46">
        <f>'Plan. Orçamentária - Mem. Cálc.'!J28</f>
        <v>44</v>
      </c>
      <c r="F17" s="65" t="s">
        <v>27</v>
      </c>
      <c r="G17" s="133"/>
      <c r="H17" s="133">
        <f t="shared" ref="H17:H18" si="0">(G17+(G17*$H$6))</f>
        <v>0</v>
      </c>
      <c r="I17" s="133">
        <f t="shared" ref="I17:I18" si="1">E17*H17</f>
        <v>0</v>
      </c>
      <c r="J17" s="26"/>
      <c r="K17" s="138" t="e">
        <f>I17/$I$42</f>
        <v>#DIV/0!</v>
      </c>
      <c r="L17" s="26"/>
      <c r="M17" s="26"/>
      <c r="N17" s="26"/>
      <c r="O17" s="26">
        <v>18</v>
      </c>
      <c r="P17" s="26"/>
      <c r="Q17" s="37"/>
    </row>
    <row r="18" spans="1:17" ht="25.5" customHeight="1" x14ac:dyDescent="0.25">
      <c r="A18" s="53" t="str">
        <f>$A$16&amp;"."&amp;O2</f>
        <v>3.2</v>
      </c>
      <c r="B18" s="15" t="s">
        <v>58</v>
      </c>
      <c r="C18" s="43" t="s">
        <v>114</v>
      </c>
      <c r="D18" s="52" t="s">
        <v>56</v>
      </c>
      <c r="E18" s="46">
        <f>'Plan. Orçamentária - Mem. Cálc.'!J32</f>
        <v>2</v>
      </c>
      <c r="F18" s="65" t="s">
        <v>57</v>
      </c>
      <c r="G18" s="133"/>
      <c r="H18" s="133">
        <f t="shared" si="0"/>
        <v>0</v>
      </c>
      <c r="I18" s="133">
        <f t="shared" si="1"/>
        <v>0</v>
      </c>
      <c r="J18" s="26"/>
      <c r="K18" s="138" t="e">
        <f>I18/$I$42</f>
        <v>#DIV/0!</v>
      </c>
      <c r="L18" s="26"/>
      <c r="M18" s="26"/>
      <c r="N18" s="26"/>
      <c r="O18" s="26">
        <v>19</v>
      </c>
      <c r="P18" s="26"/>
      <c r="Q18" s="37"/>
    </row>
    <row r="19" spans="1:17" ht="16.5" customHeight="1" x14ac:dyDescent="0.25">
      <c r="A19" s="156" t="str">
        <f>"SUB-TOTAL (Item "&amp; $A$16 &amp; ")"</f>
        <v>SUB-TOTAL (Item 3)</v>
      </c>
      <c r="B19" s="157"/>
      <c r="C19" s="157"/>
      <c r="D19" s="157"/>
      <c r="E19" s="157"/>
      <c r="F19" s="157"/>
      <c r="G19" s="157"/>
      <c r="H19" s="158"/>
      <c r="I19" s="24">
        <f>SUM(I17:I18)</f>
        <v>0</v>
      </c>
      <c r="J19" s="26"/>
      <c r="K19" s="30"/>
      <c r="L19" s="26"/>
      <c r="M19" s="26"/>
      <c r="N19" s="26"/>
      <c r="O19" s="26"/>
      <c r="P19" s="26"/>
      <c r="Q19" s="37"/>
    </row>
    <row r="20" spans="1:17" ht="16.5" customHeight="1" x14ac:dyDescent="0.25">
      <c r="A20" s="147">
        <v>4</v>
      </c>
      <c r="B20" s="147"/>
      <c r="C20" s="147"/>
      <c r="D20" s="160" t="s">
        <v>20</v>
      </c>
      <c r="E20" s="160"/>
      <c r="F20" s="160"/>
      <c r="G20" s="160"/>
      <c r="H20" s="160"/>
      <c r="I20" s="160"/>
      <c r="J20" s="26"/>
      <c r="K20" s="30"/>
      <c r="L20" s="26"/>
      <c r="M20" s="26"/>
      <c r="N20" s="26"/>
      <c r="O20" s="26"/>
      <c r="P20" s="26"/>
      <c r="Q20" s="37"/>
    </row>
    <row r="21" spans="1:17" ht="25.5" customHeight="1" x14ac:dyDescent="0.25">
      <c r="A21" s="53" t="str">
        <f t="shared" ref="A21:A32" si="2">$A$20&amp;"."&amp;O1</f>
        <v>4.1</v>
      </c>
      <c r="B21" s="33" t="s">
        <v>155</v>
      </c>
      <c r="C21" s="43" t="s">
        <v>114</v>
      </c>
      <c r="D21" s="52" t="s">
        <v>156</v>
      </c>
      <c r="E21" s="46">
        <f>'Plan. Orçamentária - Mem. Cálc.'!J40</f>
        <v>160.32804572718817</v>
      </c>
      <c r="F21" s="65" t="s">
        <v>18</v>
      </c>
      <c r="G21" s="133"/>
      <c r="H21" s="133">
        <f t="shared" ref="H21:H32" si="3">(G21+(G21*$H$6))</f>
        <v>0</v>
      </c>
      <c r="I21" s="133">
        <f t="shared" ref="I21:I32" si="4">E21*H21</f>
        <v>0</v>
      </c>
      <c r="J21" s="26"/>
      <c r="K21" s="138" t="e">
        <f t="shared" ref="K21:K32" si="5">I21/$I$42</f>
        <v>#DIV/0!</v>
      </c>
      <c r="L21" s="26"/>
      <c r="M21" s="26"/>
      <c r="N21" s="26"/>
      <c r="O21" s="26"/>
      <c r="P21" s="26"/>
      <c r="Q21" s="37"/>
    </row>
    <row r="22" spans="1:17" ht="25.5" customHeight="1" x14ac:dyDescent="0.25">
      <c r="A22" s="53" t="str">
        <f t="shared" si="2"/>
        <v>4.2</v>
      </c>
      <c r="B22" s="33" t="s">
        <v>140</v>
      </c>
      <c r="C22" s="43" t="s">
        <v>114</v>
      </c>
      <c r="D22" s="52" t="s">
        <v>139</v>
      </c>
      <c r="E22" s="46">
        <f>'Plan. Orçamentária - Mem. Cálc.'!J47</f>
        <v>159.55158859164823</v>
      </c>
      <c r="F22" s="65" t="s">
        <v>18</v>
      </c>
      <c r="G22" s="133"/>
      <c r="H22" s="133">
        <f t="shared" si="3"/>
        <v>0</v>
      </c>
      <c r="I22" s="133">
        <f t="shared" si="4"/>
        <v>0</v>
      </c>
      <c r="J22" s="26"/>
      <c r="K22" s="138" t="e">
        <f t="shared" si="5"/>
        <v>#DIV/0!</v>
      </c>
      <c r="L22" s="26"/>
      <c r="M22" s="26"/>
      <c r="N22" s="26"/>
      <c r="O22" s="26"/>
      <c r="P22" s="26"/>
      <c r="Q22" s="37"/>
    </row>
    <row r="23" spans="1:17" ht="25.5" customHeight="1" x14ac:dyDescent="0.25">
      <c r="A23" s="53" t="str">
        <f t="shared" si="2"/>
        <v>4.3</v>
      </c>
      <c r="B23" s="66">
        <v>92580</v>
      </c>
      <c r="C23" s="43" t="s">
        <v>122</v>
      </c>
      <c r="D23" s="52" t="s">
        <v>125</v>
      </c>
      <c r="E23" s="46">
        <f>'Plan. Orçamentária - Mem. Cálc.'!J55</f>
        <v>162.03157909198188</v>
      </c>
      <c r="F23" s="65" t="s">
        <v>18</v>
      </c>
      <c r="G23" s="133"/>
      <c r="H23" s="133">
        <f t="shared" si="3"/>
        <v>0</v>
      </c>
      <c r="I23" s="133">
        <f t="shared" si="4"/>
        <v>0</v>
      </c>
      <c r="J23" s="26"/>
      <c r="K23" s="139" t="e">
        <f t="shared" si="5"/>
        <v>#DIV/0!</v>
      </c>
      <c r="L23" s="26"/>
      <c r="M23" s="26"/>
      <c r="N23" s="26"/>
      <c r="O23" s="26"/>
      <c r="P23" s="26"/>
      <c r="Q23" s="37"/>
    </row>
    <row r="24" spans="1:17" ht="25.5" customHeight="1" x14ac:dyDescent="0.25">
      <c r="A24" s="53" t="str">
        <f t="shared" si="2"/>
        <v>4.4</v>
      </c>
      <c r="B24" s="66" t="s">
        <v>113</v>
      </c>
      <c r="C24" s="43" t="s">
        <v>114</v>
      </c>
      <c r="D24" s="52" t="s">
        <v>112</v>
      </c>
      <c r="E24" s="46">
        <f>'Plan. Orçamentária - Mem. Cálc.'!J63</f>
        <v>162.03157909198188</v>
      </c>
      <c r="F24" s="65" t="s">
        <v>18</v>
      </c>
      <c r="G24" s="133"/>
      <c r="H24" s="133">
        <f>(G24+(G24*$H$6))</f>
        <v>0</v>
      </c>
      <c r="I24" s="133">
        <f>E24*H24</f>
        <v>0</v>
      </c>
      <c r="J24" s="26"/>
      <c r="K24" s="139" t="e">
        <f t="shared" si="5"/>
        <v>#DIV/0!</v>
      </c>
      <c r="L24" s="26"/>
      <c r="M24" s="26"/>
      <c r="N24" s="26"/>
      <c r="O24" s="26"/>
      <c r="P24" s="26"/>
      <c r="Q24" s="37"/>
    </row>
    <row r="25" spans="1:17" ht="25.5" customHeight="1" x14ac:dyDescent="0.25">
      <c r="A25" s="53" t="str">
        <f t="shared" si="2"/>
        <v>4.5</v>
      </c>
      <c r="B25" s="33" t="s">
        <v>54</v>
      </c>
      <c r="C25" s="33" t="s">
        <v>54</v>
      </c>
      <c r="D25" s="52" t="s">
        <v>135</v>
      </c>
      <c r="E25" s="46">
        <f>'Plan. Orçamentária - Mem. Cálc.'!J68</f>
        <v>69.971999999999994</v>
      </c>
      <c r="F25" s="65" t="s">
        <v>190</v>
      </c>
      <c r="G25" s="133"/>
      <c r="H25" s="133">
        <f t="shared" si="3"/>
        <v>0</v>
      </c>
      <c r="I25" s="133">
        <f t="shared" si="4"/>
        <v>0</v>
      </c>
      <c r="J25" s="26"/>
      <c r="K25" s="138" t="e">
        <f t="shared" si="5"/>
        <v>#DIV/0!</v>
      </c>
      <c r="L25" s="26"/>
      <c r="M25" s="26"/>
      <c r="N25" s="26"/>
      <c r="O25" s="26"/>
      <c r="P25" s="26"/>
      <c r="Q25" s="37"/>
    </row>
    <row r="26" spans="1:17" ht="25.5" customHeight="1" x14ac:dyDescent="0.25">
      <c r="A26" s="53" t="str">
        <f t="shared" si="2"/>
        <v>4.6</v>
      </c>
      <c r="B26" s="106" t="s">
        <v>121</v>
      </c>
      <c r="C26" s="43" t="s">
        <v>114</v>
      </c>
      <c r="D26" s="127" t="s">
        <v>120</v>
      </c>
      <c r="E26" s="46">
        <f>'Plan. Orçamentária - Mem. Cálc.'!J73</f>
        <v>22.1</v>
      </c>
      <c r="F26" s="65" t="s">
        <v>19</v>
      </c>
      <c r="G26" s="133"/>
      <c r="H26" s="133">
        <f t="shared" si="3"/>
        <v>0</v>
      </c>
      <c r="I26" s="133">
        <f t="shared" si="4"/>
        <v>0</v>
      </c>
      <c r="J26" s="26"/>
      <c r="K26" s="138" t="e">
        <f t="shared" si="5"/>
        <v>#DIV/0!</v>
      </c>
      <c r="L26" s="26"/>
      <c r="M26" s="26"/>
      <c r="N26" s="26"/>
      <c r="O26" s="26"/>
      <c r="P26" s="26"/>
      <c r="Q26" s="37"/>
    </row>
    <row r="27" spans="1:17" ht="25.5" customHeight="1" x14ac:dyDescent="0.25">
      <c r="A27" s="53" t="str">
        <f t="shared" si="2"/>
        <v>4.7</v>
      </c>
      <c r="B27" s="57" t="s">
        <v>159</v>
      </c>
      <c r="C27" s="43" t="s">
        <v>114</v>
      </c>
      <c r="D27" s="52" t="s">
        <v>181</v>
      </c>
      <c r="E27" s="46">
        <f>'Plan. Orçamentária - Mem. Cálc.'!J84</f>
        <v>71.114253018339198</v>
      </c>
      <c r="F27" s="65" t="s">
        <v>19</v>
      </c>
      <c r="G27" s="133"/>
      <c r="H27" s="133">
        <f t="shared" si="3"/>
        <v>0</v>
      </c>
      <c r="I27" s="133">
        <f t="shared" si="4"/>
        <v>0</v>
      </c>
      <c r="J27" s="26"/>
      <c r="K27" s="138" t="e">
        <f t="shared" si="5"/>
        <v>#DIV/0!</v>
      </c>
      <c r="L27" s="26"/>
      <c r="M27" s="26"/>
      <c r="N27" s="26"/>
      <c r="O27" s="26"/>
      <c r="P27" s="26"/>
      <c r="Q27" s="37"/>
    </row>
    <row r="28" spans="1:17" s="119" customFormat="1" ht="25.5" customHeight="1" x14ac:dyDescent="0.25">
      <c r="A28" s="53" t="str">
        <f t="shared" si="2"/>
        <v>4.8</v>
      </c>
      <c r="B28" s="120" t="s">
        <v>137</v>
      </c>
      <c r="C28" s="43" t="s">
        <v>114</v>
      </c>
      <c r="D28" s="64" t="s">
        <v>138</v>
      </c>
      <c r="E28" s="108">
        <f>'Plan. Orçamentária - Mem. Cálc.'!J89</f>
        <v>2.5379999999999998</v>
      </c>
      <c r="F28" s="109" t="s">
        <v>18</v>
      </c>
      <c r="G28" s="133"/>
      <c r="H28" s="133">
        <f t="shared" si="3"/>
        <v>0</v>
      </c>
      <c r="I28" s="133">
        <f t="shared" si="4"/>
        <v>0</v>
      </c>
      <c r="J28" s="117"/>
      <c r="K28" s="138" t="e">
        <f t="shared" si="5"/>
        <v>#DIV/0!</v>
      </c>
      <c r="L28" s="117"/>
      <c r="M28" s="117"/>
      <c r="N28" s="117"/>
      <c r="O28" s="117"/>
      <c r="P28" s="117"/>
      <c r="Q28" s="118"/>
    </row>
    <row r="29" spans="1:17" ht="25.5" customHeight="1" x14ac:dyDescent="0.25">
      <c r="A29" s="53" t="str">
        <f t="shared" si="2"/>
        <v>4.9</v>
      </c>
      <c r="B29" s="66" t="s">
        <v>63</v>
      </c>
      <c r="C29" s="43" t="s">
        <v>114</v>
      </c>
      <c r="D29" s="62" t="s">
        <v>61</v>
      </c>
      <c r="E29" s="46">
        <f>'Plan. Orçamentária - Mem. Cálc.'!J93</f>
        <v>64.356000000000009</v>
      </c>
      <c r="F29" s="65" t="s">
        <v>53</v>
      </c>
      <c r="G29" s="133"/>
      <c r="H29" s="133">
        <f t="shared" si="3"/>
        <v>0</v>
      </c>
      <c r="I29" s="133">
        <f t="shared" si="4"/>
        <v>0</v>
      </c>
      <c r="J29" s="26"/>
      <c r="K29" s="138" t="e">
        <f t="shared" si="5"/>
        <v>#DIV/0!</v>
      </c>
      <c r="L29" s="26"/>
      <c r="M29" s="26"/>
      <c r="N29" s="26"/>
      <c r="O29" s="26"/>
      <c r="P29" s="26"/>
      <c r="Q29" s="37"/>
    </row>
    <row r="30" spans="1:17" ht="25.5" customHeight="1" x14ac:dyDescent="0.25">
      <c r="A30" s="53" t="str">
        <f t="shared" si="2"/>
        <v>4.10</v>
      </c>
      <c r="B30" s="105" t="s">
        <v>28</v>
      </c>
      <c r="C30" s="43" t="s">
        <v>114</v>
      </c>
      <c r="D30" s="62" t="s">
        <v>62</v>
      </c>
      <c r="E30" s="46">
        <f>'Plan. Orçamentária - Mem. Cálc.'!J97</f>
        <v>20.76</v>
      </c>
      <c r="F30" s="65" t="s">
        <v>18</v>
      </c>
      <c r="G30" s="133"/>
      <c r="H30" s="133">
        <f t="shared" si="3"/>
        <v>0</v>
      </c>
      <c r="I30" s="133">
        <f t="shared" si="4"/>
        <v>0</v>
      </c>
      <c r="J30" s="26"/>
      <c r="K30" s="138" t="e">
        <f t="shared" si="5"/>
        <v>#DIV/0!</v>
      </c>
      <c r="L30" s="26"/>
      <c r="M30" s="26"/>
      <c r="N30" s="26"/>
      <c r="O30" s="26"/>
      <c r="P30" s="26"/>
      <c r="Q30" s="37"/>
    </row>
    <row r="31" spans="1:17" ht="25.5" customHeight="1" x14ac:dyDescent="0.25">
      <c r="A31" s="53" t="str">
        <f t="shared" si="2"/>
        <v>4.12</v>
      </c>
      <c r="B31" s="105" t="s">
        <v>108</v>
      </c>
      <c r="C31" s="43" t="s">
        <v>114</v>
      </c>
      <c r="D31" s="64" t="s">
        <v>64</v>
      </c>
      <c r="E31" s="46">
        <f>'Plan. Orçamentária - Mem. Cálc.'!J101</f>
        <v>9.6196827436312908</v>
      </c>
      <c r="F31" s="65" t="s">
        <v>53</v>
      </c>
      <c r="G31" s="133"/>
      <c r="H31" s="133">
        <f t="shared" si="3"/>
        <v>0</v>
      </c>
      <c r="I31" s="133">
        <f t="shared" si="4"/>
        <v>0</v>
      </c>
      <c r="J31" s="26"/>
      <c r="K31" s="138" t="e">
        <f t="shared" si="5"/>
        <v>#DIV/0!</v>
      </c>
      <c r="L31" s="26"/>
      <c r="M31" s="26"/>
      <c r="N31" s="26"/>
      <c r="O31" s="26"/>
      <c r="P31" s="26"/>
      <c r="Q31" s="37"/>
    </row>
    <row r="32" spans="1:17" s="115" customFormat="1" ht="25.5" customHeight="1" x14ac:dyDescent="0.25">
      <c r="A32" s="53" t="str">
        <f t="shared" si="2"/>
        <v>4.13</v>
      </c>
      <c r="B32" s="33" t="s">
        <v>141</v>
      </c>
      <c r="C32" s="43" t="s">
        <v>114</v>
      </c>
      <c r="D32" s="64" t="s">
        <v>142</v>
      </c>
      <c r="E32" s="108">
        <f>'Plan. Orçamentária - Mem. Cálc.'!J105</f>
        <v>1</v>
      </c>
      <c r="F32" s="109" t="s">
        <v>16</v>
      </c>
      <c r="G32" s="133"/>
      <c r="H32" s="133">
        <f t="shared" si="3"/>
        <v>0</v>
      </c>
      <c r="I32" s="133">
        <f t="shared" si="4"/>
        <v>0</v>
      </c>
      <c r="J32" s="113"/>
      <c r="K32" s="138" t="e">
        <f t="shared" si="5"/>
        <v>#DIV/0!</v>
      </c>
      <c r="L32" s="113"/>
      <c r="M32" s="113"/>
      <c r="N32" s="113"/>
      <c r="O32" s="113"/>
      <c r="P32" s="113"/>
      <c r="Q32" s="114"/>
    </row>
    <row r="33" spans="1:17" ht="16.5" customHeight="1" x14ac:dyDescent="0.25">
      <c r="A33" s="156" t="str">
        <f>"SUB-TOTAL (Item "&amp; $A$20 &amp; ")"</f>
        <v>SUB-TOTAL (Item 4)</v>
      </c>
      <c r="B33" s="157"/>
      <c r="C33" s="157"/>
      <c r="D33" s="157"/>
      <c r="E33" s="157"/>
      <c r="F33" s="157"/>
      <c r="G33" s="157"/>
      <c r="H33" s="158"/>
      <c r="I33" s="24">
        <f>SUM(I21:I32)</f>
        <v>0</v>
      </c>
      <c r="J33" s="26"/>
      <c r="K33" s="30"/>
      <c r="L33" s="26"/>
      <c r="M33" s="26"/>
      <c r="N33" s="26"/>
      <c r="O33" s="26"/>
      <c r="P33" s="26"/>
      <c r="Q33" s="37"/>
    </row>
    <row r="34" spans="1:17" ht="16.5" customHeight="1" x14ac:dyDescent="0.25">
      <c r="A34" s="147">
        <v>5</v>
      </c>
      <c r="B34" s="147"/>
      <c r="C34" s="147"/>
      <c r="D34" s="161" t="s">
        <v>188</v>
      </c>
      <c r="E34" s="162"/>
      <c r="F34" s="162"/>
      <c r="G34" s="162"/>
      <c r="H34" s="162"/>
      <c r="I34" s="163"/>
      <c r="J34" s="26"/>
      <c r="K34" s="30"/>
      <c r="L34" s="26"/>
      <c r="M34" s="26"/>
      <c r="N34" s="26"/>
      <c r="O34" s="26"/>
      <c r="P34" s="26"/>
      <c r="Q34" s="37"/>
    </row>
    <row r="35" spans="1:17" s="119" customFormat="1" ht="27.75" customHeight="1" x14ac:dyDescent="0.25">
      <c r="A35" s="53" t="s">
        <v>189</v>
      </c>
      <c r="B35" s="33" t="s">
        <v>154</v>
      </c>
      <c r="C35" s="43" t="s">
        <v>114</v>
      </c>
      <c r="D35" s="64" t="s">
        <v>153</v>
      </c>
      <c r="E35" s="108">
        <f>'Plan. Orçamentária - Mem. Cálc.'!J117</f>
        <v>75.180000000000007</v>
      </c>
      <c r="F35" s="109" t="s">
        <v>18</v>
      </c>
      <c r="G35" s="133"/>
      <c r="H35" s="133">
        <f t="shared" ref="H35" si="6">(G35+(G35*$H$6))</f>
        <v>0</v>
      </c>
      <c r="I35" s="133">
        <f t="shared" ref="I35" si="7">E35*H35</f>
        <v>0</v>
      </c>
      <c r="J35" s="117"/>
      <c r="K35" s="138" t="e">
        <f>I35/$I$42</f>
        <v>#DIV/0!</v>
      </c>
      <c r="L35" s="117"/>
      <c r="M35" s="117"/>
      <c r="N35" s="117"/>
      <c r="O35" s="117"/>
      <c r="P35" s="117"/>
      <c r="Q35" s="118"/>
    </row>
    <row r="36" spans="1:17" ht="16.5" customHeight="1" x14ac:dyDescent="0.25">
      <c r="A36" s="156" t="str">
        <f>"SUB-TOTAL (Item "&amp; $A$20 &amp; ")"</f>
        <v>SUB-TOTAL (Item 4)</v>
      </c>
      <c r="B36" s="157"/>
      <c r="C36" s="157"/>
      <c r="D36" s="157"/>
      <c r="E36" s="157"/>
      <c r="F36" s="157"/>
      <c r="G36" s="157"/>
      <c r="H36" s="158"/>
      <c r="I36" s="24">
        <f>SUM(I35)</f>
        <v>0</v>
      </c>
      <c r="J36" s="26"/>
      <c r="K36" s="30"/>
      <c r="L36" s="26"/>
      <c r="M36" s="26"/>
      <c r="N36" s="26"/>
      <c r="O36" s="26"/>
      <c r="P36" s="26"/>
      <c r="Q36" s="37"/>
    </row>
    <row r="37" spans="1:17" ht="16.5" customHeight="1" x14ac:dyDescent="0.25">
      <c r="A37" s="147">
        <v>6</v>
      </c>
      <c r="B37" s="147"/>
      <c r="C37" s="147"/>
      <c r="D37" s="161" t="s">
        <v>105</v>
      </c>
      <c r="E37" s="162"/>
      <c r="F37" s="162"/>
      <c r="G37" s="162"/>
      <c r="H37" s="162"/>
      <c r="I37" s="163"/>
      <c r="J37" s="26"/>
      <c r="K37" s="30"/>
      <c r="L37" s="26"/>
      <c r="M37" s="26"/>
      <c r="N37" s="26"/>
      <c r="O37" s="26"/>
      <c r="P37" s="26"/>
      <c r="Q37" s="37"/>
    </row>
    <row r="38" spans="1:17" ht="28.5" customHeight="1" x14ac:dyDescent="0.25">
      <c r="A38" s="148" t="str">
        <f>$A$37&amp;"."&amp;O1</f>
        <v>6.1</v>
      </c>
      <c r="B38" s="57" t="s">
        <v>158</v>
      </c>
      <c r="C38" s="43" t="s">
        <v>114</v>
      </c>
      <c r="D38" s="64" t="s">
        <v>157</v>
      </c>
      <c r="E38" s="108">
        <f>'Plan. Orçamentária - Mem. Cálc.'!J122</f>
        <v>28.62</v>
      </c>
      <c r="F38" s="65" t="s">
        <v>18</v>
      </c>
      <c r="G38" s="133"/>
      <c r="H38" s="133">
        <f>(G38+(G38*$H$6))</f>
        <v>0</v>
      </c>
      <c r="I38" s="133">
        <f>(H38*E38)</f>
        <v>0</v>
      </c>
      <c r="J38" s="26"/>
      <c r="K38" s="138" t="e">
        <f>I38/$I$42</f>
        <v>#DIV/0!</v>
      </c>
      <c r="L38" s="26"/>
      <c r="M38" s="26"/>
      <c r="N38" s="26"/>
      <c r="O38" s="26"/>
      <c r="P38" s="26"/>
      <c r="Q38" s="37"/>
    </row>
    <row r="39" spans="1:17" ht="25.5" customHeight="1" x14ac:dyDescent="0.25">
      <c r="A39" s="148" t="str">
        <f>$A$37&amp;"."&amp;O2</f>
        <v>6.2</v>
      </c>
      <c r="B39" s="57" t="s">
        <v>110</v>
      </c>
      <c r="C39" s="43" t="s">
        <v>114</v>
      </c>
      <c r="D39" s="64" t="s">
        <v>65</v>
      </c>
      <c r="E39" s="108">
        <f>'Plan. Orçamentária - Mem. Cálc.'!J126</f>
        <v>2</v>
      </c>
      <c r="F39" s="109" t="s">
        <v>57</v>
      </c>
      <c r="G39" s="133"/>
      <c r="H39" s="133">
        <f t="shared" ref="H39:H40" si="8">(G39+(G39*$H$6))</f>
        <v>0</v>
      </c>
      <c r="I39" s="133">
        <f t="shared" ref="I39:I40" si="9">E39*H39</f>
        <v>0</v>
      </c>
      <c r="J39" s="26"/>
      <c r="K39" s="138" t="e">
        <f t="shared" ref="K39" si="10">I39/$I$42</f>
        <v>#DIV/0!</v>
      </c>
      <c r="L39" s="26"/>
      <c r="M39" s="26"/>
      <c r="N39" s="26"/>
      <c r="O39" s="26"/>
      <c r="P39" s="26"/>
      <c r="Q39" s="37"/>
    </row>
    <row r="40" spans="1:17" ht="25.5" customHeight="1" x14ac:dyDescent="0.25">
      <c r="A40" s="148" t="str">
        <f>$A$37&amp;"."&amp;O3</f>
        <v>6.3</v>
      </c>
      <c r="B40" s="57" t="s">
        <v>109</v>
      </c>
      <c r="C40" s="43" t="s">
        <v>114</v>
      </c>
      <c r="D40" s="52" t="s">
        <v>66</v>
      </c>
      <c r="E40" s="46">
        <f>'Plan. Orçamentária - Mem. Cálc.'!J130</f>
        <v>196.35499999999999</v>
      </c>
      <c r="F40" s="65" t="s">
        <v>18</v>
      </c>
      <c r="G40" s="133"/>
      <c r="H40" s="133">
        <f t="shared" si="8"/>
        <v>0</v>
      </c>
      <c r="I40" s="133">
        <f t="shared" si="9"/>
        <v>0</v>
      </c>
      <c r="J40" s="26"/>
      <c r="K40" s="138" t="e">
        <f>I40/$I$42</f>
        <v>#DIV/0!</v>
      </c>
      <c r="L40" s="26"/>
      <c r="M40" s="26"/>
      <c r="N40" s="26"/>
      <c r="O40" s="26"/>
      <c r="P40" s="26"/>
      <c r="Q40" s="37"/>
    </row>
    <row r="41" spans="1:17" ht="16.5" customHeight="1" x14ac:dyDescent="0.25">
      <c r="A41" s="156" t="str">
        <f>"SUB-TOTAL (Item "&amp; $A$37 &amp; ")"</f>
        <v>SUB-TOTAL (Item 6)</v>
      </c>
      <c r="B41" s="157"/>
      <c r="C41" s="157"/>
      <c r="D41" s="157"/>
      <c r="E41" s="157"/>
      <c r="F41" s="157"/>
      <c r="G41" s="157"/>
      <c r="H41" s="158"/>
      <c r="I41" s="24">
        <f>SUM(I38:I40)</f>
        <v>0</v>
      </c>
      <c r="J41" s="26"/>
      <c r="K41" s="30"/>
      <c r="L41" s="26"/>
      <c r="M41" s="26"/>
      <c r="N41" s="26"/>
      <c r="O41" s="26"/>
      <c r="P41" s="26"/>
      <c r="Q41" s="37"/>
    </row>
    <row r="42" spans="1:17" ht="16.5" customHeight="1" x14ac:dyDescent="0.25">
      <c r="A42" s="159" t="s">
        <v>29</v>
      </c>
      <c r="B42" s="159"/>
      <c r="C42" s="159"/>
      <c r="D42" s="159"/>
      <c r="E42" s="159"/>
      <c r="F42" s="159"/>
      <c r="G42" s="159"/>
      <c r="H42" s="159"/>
      <c r="I42" s="42">
        <f>SUM(I12+I15+I19,I33,I36,I41,)</f>
        <v>0</v>
      </c>
    </row>
    <row r="43" spans="1:17" s="128" customFormat="1" ht="16.5" customHeight="1" x14ac:dyDescent="0.2">
      <c r="A43" s="150" t="s">
        <v>162</v>
      </c>
      <c r="B43" s="151"/>
      <c r="C43" s="151"/>
      <c r="D43" s="151"/>
      <c r="E43" s="151"/>
      <c r="F43" s="151"/>
      <c r="G43" s="151"/>
      <c r="H43" s="151"/>
      <c r="I43" s="152"/>
    </row>
    <row r="44" spans="1:17" s="128" customFormat="1" ht="25.5" customHeight="1" x14ac:dyDescent="0.2">
      <c r="A44" s="150" t="s">
        <v>163</v>
      </c>
      <c r="B44" s="151"/>
      <c r="C44" s="151"/>
      <c r="D44" s="151"/>
      <c r="E44" s="151"/>
      <c r="F44" s="151"/>
      <c r="G44" s="151"/>
      <c r="H44" s="151"/>
      <c r="I44" s="152"/>
    </row>
    <row r="45" spans="1:17" s="128" customFormat="1" ht="16.5" customHeight="1" x14ac:dyDescent="0.2">
      <c r="A45" s="150" t="s">
        <v>164</v>
      </c>
      <c r="B45" s="151"/>
      <c r="C45" s="151"/>
      <c r="D45" s="151"/>
      <c r="E45" s="151"/>
      <c r="F45" s="151"/>
      <c r="G45" s="151"/>
      <c r="H45" s="151"/>
      <c r="I45" s="152"/>
    </row>
    <row r="46" spans="1:17" s="128" customFormat="1" ht="25.5" customHeight="1" x14ac:dyDescent="0.2">
      <c r="A46" s="150" t="s">
        <v>165</v>
      </c>
      <c r="B46" s="151"/>
      <c r="C46" s="151"/>
      <c r="D46" s="151"/>
      <c r="E46" s="151"/>
      <c r="F46" s="151"/>
      <c r="G46" s="151"/>
      <c r="H46" s="151"/>
      <c r="I46" s="152"/>
    </row>
    <row r="47" spans="1:17" s="128" customFormat="1" ht="25.5" customHeight="1" x14ac:dyDescent="0.2">
      <c r="A47" s="150" t="s">
        <v>166</v>
      </c>
      <c r="B47" s="151"/>
      <c r="C47" s="151"/>
      <c r="D47" s="151"/>
      <c r="E47" s="151"/>
      <c r="F47" s="151"/>
      <c r="G47" s="151"/>
      <c r="H47" s="151"/>
      <c r="I47" s="152"/>
    </row>
    <row r="48" spans="1:17" s="128" customFormat="1" ht="16.5" customHeight="1" x14ac:dyDescent="0.2">
      <c r="A48" s="150" t="s">
        <v>167</v>
      </c>
      <c r="B48" s="151"/>
      <c r="C48" s="151"/>
      <c r="D48" s="151"/>
      <c r="E48" s="151"/>
      <c r="F48" s="151"/>
      <c r="G48" s="151"/>
      <c r="H48" s="151"/>
      <c r="I48" s="152"/>
    </row>
    <row r="49" spans="1:9" s="128" customFormat="1" ht="25.5" customHeight="1" x14ac:dyDescent="0.2">
      <c r="A49" s="150" t="s">
        <v>168</v>
      </c>
      <c r="B49" s="151"/>
      <c r="C49" s="151"/>
      <c r="D49" s="151"/>
      <c r="E49" s="151"/>
      <c r="F49" s="151"/>
      <c r="G49" s="151"/>
      <c r="H49" s="151"/>
      <c r="I49" s="152"/>
    </row>
    <row r="50" spans="1:9" s="128" customFormat="1" ht="25.5" customHeight="1" x14ac:dyDescent="0.2">
      <c r="A50" s="153" t="s">
        <v>169</v>
      </c>
      <c r="B50" s="154"/>
      <c r="C50" s="154"/>
      <c r="D50" s="154"/>
      <c r="E50" s="154"/>
      <c r="F50" s="154"/>
      <c r="G50" s="154"/>
      <c r="H50" s="154"/>
      <c r="I50" s="155"/>
    </row>
  </sheetData>
  <mergeCells count="30">
    <mergeCell ref="A1:I3"/>
    <mergeCell ref="A4:I4"/>
    <mergeCell ref="A5:I5"/>
    <mergeCell ref="A6:B7"/>
    <mergeCell ref="C6:F7"/>
    <mergeCell ref="G6:G7"/>
    <mergeCell ref="H6:H7"/>
    <mergeCell ref="I6:I7"/>
    <mergeCell ref="D37:I37"/>
    <mergeCell ref="A8:I8"/>
    <mergeCell ref="D10:I10"/>
    <mergeCell ref="A12:H12"/>
    <mergeCell ref="D13:I13"/>
    <mergeCell ref="A15:H15"/>
    <mergeCell ref="D16:I16"/>
    <mergeCell ref="A19:H19"/>
    <mergeCell ref="D20:I20"/>
    <mergeCell ref="A33:H33"/>
    <mergeCell ref="D34:I34"/>
    <mergeCell ref="A36:H36"/>
    <mergeCell ref="A47:I47"/>
    <mergeCell ref="A48:I48"/>
    <mergeCell ref="A49:I49"/>
    <mergeCell ref="A50:I50"/>
    <mergeCell ref="A41:H41"/>
    <mergeCell ref="A42:H42"/>
    <mergeCell ref="A43:I43"/>
    <mergeCell ref="A44:I44"/>
    <mergeCell ref="A45:I45"/>
    <mergeCell ref="A46:I46"/>
  </mergeCells>
  <pageMargins left="0.511811024" right="0.511811024" top="0.78740157499999996" bottom="0.78740157499999996" header="0.31496062000000002" footer="0.31496062000000002"/>
  <pageSetup paperSize="9" scale="68" fitToHeight="0" orientation="landscape" r:id="rId1"/>
  <rowBreaks count="1" manualBreakCount="1">
    <brk id="29" max="8" man="1"/>
  </rowBreaks>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0"/>
  <sheetViews>
    <sheetView view="pageBreakPreview" zoomScaleNormal="100" zoomScaleSheetLayoutView="100" workbookViewId="0">
      <selection activeCell="E9" sqref="E9"/>
    </sheetView>
  </sheetViews>
  <sheetFormatPr defaultRowHeight="15" x14ac:dyDescent="0.25"/>
  <cols>
    <col min="1" max="1" width="9.140625" style="50"/>
    <col min="2" max="2" width="14.42578125" customWidth="1"/>
    <col min="3" max="3" width="14.42578125" style="1" customWidth="1"/>
    <col min="4" max="4" width="100" customWidth="1"/>
    <col min="5" max="5" width="11.42578125" customWidth="1"/>
    <col min="6" max="6" width="10" customWidth="1"/>
    <col min="7" max="7" width="12.5703125" customWidth="1"/>
    <col min="8" max="8" width="11.85546875" customWidth="1"/>
    <col min="9" max="9" width="15" customWidth="1"/>
  </cols>
  <sheetData>
    <row r="1" spans="1:17" x14ac:dyDescent="0.25">
      <c r="A1" s="165" t="s">
        <v>0</v>
      </c>
      <c r="B1" s="165"/>
      <c r="C1" s="165"/>
      <c r="D1" s="165"/>
      <c r="E1" s="165"/>
      <c r="F1" s="165"/>
      <c r="G1" s="165"/>
      <c r="H1" s="165"/>
      <c r="I1" s="165"/>
      <c r="J1" s="2"/>
      <c r="K1" s="9"/>
      <c r="L1" s="2"/>
      <c r="M1" s="2"/>
      <c r="N1" s="2"/>
      <c r="O1" s="2">
        <v>1</v>
      </c>
      <c r="P1" s="2"/>
      <c r="Q1" s="16"/>
    </row>
    <row r="2" spans="1:17" x14ac:dyDescent="0.25">
      <c r="A2" s="165"/>
      <c r="B2" s="165"/>
      <c r="C2" s="165"/>
      <c r="D2" s="165"/>
      <c r="E2" s="165"/>
      <c r="F2" s="165"/>
      <c r="G2" s="165"/>
      <c r="H2" s="165"/>
      <c r="I2" s="165"/>
      <c r="J2" s="2"/>
      <c r="K2" s="9"/>
      <c r="L2" s="2"/>
      <c r="M2" s="2"/>
      <c r="N2" s="2"/>
      <c r="O2" s="2">
        <v>2</v>
      </c>
      <c r="P2" s="2"/>
      <c r="Q2" s="16"/>
    </row>
    <row r="3" spans="1:17" ht="16.5" customHeight="1" x14ac:dyDescent="0.25">
      <c r="A3" s="165"/>
      <c r="B3" s="165"/>
      <c r="C3" s="165"/>
      <c r="D3" s="165"/>
      <c r="E3" s="165"/>
      <c r="F3" s="165"/>
      <c r="G3" s="165"/>
      <c r="H3" s="165"/>
      <c r="I3" s="165"/>
      <c r="J3" s="2"/>
      <c r="K3" s="9"/>
      <c r="L3" s="2"/>
      <c r="M3" s="2"/>
      <c r="N3" s="2"/>
      <c r="O3" s="26">
        <v>3</v>
      </c>
      <c r="P3" s="2"/>
      <c r="Q3" s="16"/>
    </row>
    <row r="4" spans="1:17" ht="16.5" customHeight="1" x14ac:dyDescent="0.25">
      <c r="A4" s="164" t="s">
        <v>1</v>
      </c>
      <c r="B4" s="164"/>
      <c r="C4" s="164"/>
      <c r="D4" s="164"/>
      <c r="E4" s="164"/>
      <c r="F4" s="164"/>
      <c r="G4" s="164"/>
      <c r="H4" s="164"/>
      <c r="I4" s="164"/>
      <c r="J4" s="2"/>
      <c r="K4" s="9"/>
      <c r="L4" s="2"/>
      <c r="M4" s="2"/>
      <c r="N4" s="2"/>
      <c r="O4" s="26">
        <v>4</v>
      </c>
      <c r="P4" s="2"/>
      <c r="Q4" s="16"/>
    </row>
    <row r="5" spans="1:17" ht="16.5" customHeight="1" x14ac:dyDescent="0.25">
      <c r="A5" s="166" t="s">
        <v>2</v>
      </c>
      <c r="B5" s="166"/>
      <c r="C5" s="166"/>
      <c r="D5" s="166"/>
      <c r="E5" s="166"/>
      <c r="F5" s="166"/>
      <c r="G5" s="166"/>
      <c r="H5" s="166"/>
      <c r="I5" s="166"/>
      <c r="J5" s="2"/>
      <c r="K5" s="9"/>
      <c r="L5" s="2"/>
      <c r="M5" s="2"/>
      <c r="N5" s="2"/>
      <c r="O5" s="26">
        <v>5</v>
      </c>
      <c r="P5" s="2"/>
      <c r="Q5" s="16"/>
    </row>
    <row r="6" spans="1:17" ht="16.5" customHeight="1" x14ac:dyDescent="0.25">
      <c r="A6" s="167" t="s">
        <v>3</v>
      </c>
      <c r="B6" s="167"/>
      <c r="C6" s="168" t="s">
        <v>111</v>
      </c>
      <c r="D6" s="169"/>
      <c r="E6" s="169"/>
      <c r="F6" s="170"/>
      <c r="G6" s="174" t="s">
        <v>4</v>
      </c>
      <c r="H6" s="175">
        <f>BDI!H27</f>
        <v>0.31406425425300522</v>
      </c>
      <c r="I6" s="176">
        <f ca="1">TODAY()</f>
        <v>45012</v>
      </c>
      <c r="J6" s="2"/>
      <c r="K6" s="9"/>
      <c r="L6" s="2"/>
      <c r="M6" s="2"/>
      <c r="N6" s="2"/>
      <c r="O6" s="26">
        <v>6</v>
      </c>
      <c r="P6" s="2"/>
      <c r="Q6" s="16"/>
    </row>
    <row r="7" spans="1:17" ht="16.5" customHeight="1" x14ac:dyDescent="0.25">
      <c r="A7" s="167"/>
      <c r="B7" s="167"/>
      <c r="C7" s="171"/>
      <c r="D7" s="172"/>
      <c r="E7" s="172"/>
      <c r="F7" s="173"/>
      <c r="G7" s="174"/>
      <c r="H7" s="175"/>
      <c r="I7" s="176"/>
      <c r="J7" s="6"/>
      <c r="K7" s="9"/>
      <c r="L7" s="2"/>
      <c r="M7" s="2"/>
      <c r="N7" s="2"/>
      <c r="O7" s="26">
        <v>7</v>
      </c>
      <c r="P7" s="2"/>
      <c r="Q7" s="16"/>
    </row>
    <row r="8" spans="1:17" ht="16.5" customHeight="1" x14ac:dyDescent="0.25">
      <c r="A8" s="164" t="s">
        <v>5</v>
      </c>
      <c r="B8" s="164"/>
      <c r="C8" s="164"/>
      <c r="D8" s="164"/>
      <c r="E8" s="164"/>
      <c r="F8" s="164"/>
      <c r="G8" s="164"/>
      <c r="H8" s="164"/>
      <c r="I8" s="164"/>
      <c r="J8" s="2"/>
      <c r="K8" s="9"/>
      <c r="L8" s="2"/>
      <c r="M8" s="2"/>
      <c r="N8" s="2"/>
      <c r="O8" s="26">
        <v>8</v>
      </c>
      <c r="P8" s="2"/>
      <c r="Q8" s="16"/>
    </row>
    <row r="9" spans="1:17" ht="42.75" customHeight="1" x14ac:dyDescent="0.25">
      <c r="A9" s="11" t="s">
        <v>6</v>
      </c>
      <c r="B9" s="14" t="s">
        <v>7</v>
      </c>
      <c r="C9" s="14" t="s">
        <v>17</v>
      </c>
      <c r="D9" s="11" t="s">
        <v>8</v>
      </c>
      <c r="E9" s="3" t="s">
        <v>9</v>
      </c>
      <c r="F9" s="11" t="s">
        <v>10</v>
      </c>
      <c r="G9" s="4" t="s">
        <v>11</v>
      </c>
      <c r="H9" s="4" t="s">
        <v>12</v>
      </c>
      <c r="I9" s="7" t="s">
        <v>13</v>
      </c>
      <c r="J9" s="2"/>
      <c r="K9" s="9"/>
      <c r="L9" s="2"/>
      <c r="M9" s="2"/>
      <c r="N9" s="2"/>
      <c r="O9" s="26">
        <v>9</v>
      </c>
      <c r="P9" s="2"/>
      <c r="Q9" s="16"/>
    </row>
    <row r="10" spans="1:17" ht="16.5" customHeight="1" x14ac:dyDescent="0.25">
      <c r="A10" s="101">
        <v>1</v>
      </c>
      <c r="B10" s="8"/>
      <c r="C10" s="8"/>
      <c r="D10" s="160" t="s">
        <v>171</v>
      </c>
      <c r="E10" s="160"/>
      <c r="F10" s="160"/>
      <c r="G10" s="160"/>
      <c r="H10" s="160"/>
      <c r="I10" s="160"/>
      <c r="J10" s="2"/>
      <c r="K10" s="9"/>
      <c r="L10" s="2"/>
      <c r="M10" s="2"/>
      <c r="N10" s="2"/>
      <c r="O10" s="2">
        <v>10</v>
      </c>
      <c r="P10" s="2"/>
      <c r="Q10" s="16"/>
    </row>
    <row r="11" spans="1:17" ht="25.5" customHeight="1" x14ac:dyDescent="0.25">
      <c r="A11" s="53" t="s">
        <v>170</v>
      </c>
      <c r="B11" s="15" t="s">
        <v>106</v>
      </c>
      <c r="C11" s="17" t="s">
        <v>114</v>
      </c>
      <c r="D11" s="10" t="s">
        <v>41</v>
      </c>
      <c r="E11" s="12">
        <f>'Plan. Orçamentária - Mem. Cálc.'!J18</f>
        <v>1</v>
      </c>
      <c r="F11" s="13" t="s">
        <v>14</v>
      </c>
      <c r="G11" s="133">
        <f>'Plan. Orçamentária - Mem. Cálc.'!H14</f>
        <v>285.34493927064318</v>
      </c>
      <c r="H11" s="133">
        <f>(G11+(G11*$H$6))</f>
        <v>374.9615848275468</v>
      </c>
      <c r="I11" s="133">
        <f>E11*H11</f>
        <v>374.9615848275468</v>
      </c>
      <c r="J11" s="2"/>
      <c r="K11" s="138">
        <f>I11/$I$42</f>
        <v>4.4865979396577571E-3</v>
      </c>
      <c r="L11" s="2"/>
      <c r="M11" s="2"/>
      <c r="N11" s="2"/>
      <c r="O11" s="2">
        <v>12</v>
      </c>
      <c r="P11" s="2"/>
      <c r="Q11" s="16"/>
    </row>
    <row r="12" spans="1:17" ht="16.5" customHeight="1" x14ac:dyDescent="0.25">
      <c r="A12" s="156" t="str">
        <f>"SUB-TOTAL (Item "&amp; $A$10 &amp; ")"</f>
        <v>SUB-TOTAL (Item 1)</v>
      </c>
      <c r="B12" s="157"/>
      <c r="C12" s="157"/>
      <c r="D12" s="157"/>
      <c r="E12" s="157"/>
      <c r="F12" s="157"/>
      <c r="G12" s="157"/>
      <c r="H12" s="158"/>
      <c r="I12" s="7">
        <f>SUM(I11)</f>
        <v>374.9615848275468</v>
      </c>
      <c r="J12" s="2"/>
      <c r="K12" s="9"/>
      <c r="L12" s="2"/>
      <c r="M12" s="2"/>
      <c r="N12" s="2"/>
      <c r="O12" s="2">
        <v>13</v>
      </c>
      <c r="P12" s="2"/>
      <c r="Q12" s="16"/>
    </row>
    <row r="13" spans="1:17" ht="16.5" customHeight="1" x14ac:dyDescent="0.25">
      <c r="A13" s="126">
        <v>2</v>
      </c>
      <c r="B13" s="8"/>
      <c r="C13" s="8"/>
      <c r="D13" s="160" t="s">
        <v>15</v>
      </c>
      <c r="E13" s="160"/>
      <c r="F13" s="160"/>
      <c r="G13" s="160"/>
      <c r="H13" s="160"/>
      <c r="I13" s="160"/>
      <c r="J13" s="2"/>
      <c r="K13" s="9"/>
      <c r="L13" s="2"/>
      <c r="M13" s="2"/>
      <c r="N13" s="2"/>
      <c r="O13" s="2">
        <v>14</v>
      </c>
      <c r="P13" s="2"/>
      <c r="Q13" s="16"/>
    </row>
    <row r="14" spans="1:17" ht="38.25" customHeight="1" x14ac:dyDescent="0.25">
      <c r="A14" s="53" t="str">
        <f>$A$13&amp;"."&amp;O1</f>
        <v>2.1</v>
      </c>
      <c r="B14" s="15" t="s">
        <v>116</v>
      </c>
      <c r="C14" s="43" t="s">
        <v>114</v>
      </c>
      <c r="D14" s="10" t="s">
        <v>115</v>
      </c>
      <c r="E14" s="12">
        <f>'Plan. Orçamentária - Mem. Cálc.'!J23</f>
        <v>1</v>
      </c>
      <c r="F14" s="5" t="s">
        <v>16</v>
      </c>
      <c r="G14" s="133">
        <v>1313.86</v>
      </c>
      <c r="H14" s="133">
        <f>(G14+(G14*$H$6))</f>
        <v>1726.4964610928532</v>
      </c>
      <c r="I14" s="133">
        <f>E14*H14</f>
        <v>1726.4964610928532</v>
      </c>
      <c r="J14" s="2"/>
      <c r="K14" s="138">
        <f>I14/$I$42</f>
        <v>2.0658370826782714E-2</v>
      </c>
      <c r="L14" s="2"/>
      <c r="M14" s="2"/>
      <c r="N14" s="2"/>
      <c r="O14" s="2">
        <v>15</v>
      </c>
      <c r="P14" s="2"/>
      <c r="Q14" s="16"/>
    </row>
    <row r="15" spans="1:17" ht="16.5" customHeight="1" x14ac:dyDescent="0.25">
      <c r="A15" s="156" t="str">
        <f>"SUB-TOTAL (Item "&amp; $A$13 &amp; ")"</f>
        <v>SUB-TOTAL (Item 2)</v>
      </c>
      <c r="B15" s="157"/>
      <c r="C15" s="157"/>
      <c r="D15" s="157"/>
      <c r="E15" s="157"/>
      <c r="F15" s="157"/>
      <c r="G15" s="157"/>
      <c r="H15" s="158"/>
      <c r="I15" s="24">
        <f>SUM(I14)</f>
        <v>1726.4964610928532</v>
      </c>
      <c r="J15" s="2"/>
      <c r="K15" s="9"/>
      <c r="L15" s="2"/>
      <c r="M15" s="2"/>
      <c r="N15" s="2"/>
      <c r="O15" s="26">
        <v>16</v>
      </c>
      <c r="P15" s="2"/>
      <c r="Q15" s="16"/>
    </row>
    <row r="16" spans="1:17" s="50" customFormat="1" ht="16.5" customHeight="1" x14ac:dyDescent="0.25">
      <c r="A16" s="126">
        <v>3</v>
      </c>
      <c r="B16" s="45"/>
      <c r="C16" s="45"/>
      <c r="D16" s="160" t="s">
        <v>55</v>
      </c>
      <c r="E16" s="160"/>
      <c r="F16" s="160"/>
      <c r="G16" s="160"/>
      <c r="H16" s="160"/>
      <c r="I16" s="160"/>
      <c r="J16" s="26"/>
      <c r="K16" s="30"/>
      <c r="L16" s="26"/>
      <c r="M16" s="26"/>
      <c r="N16" s="26"/>
      <c r="O16" s="26">
        <v>17</v>
      </c>
      <c r="P16" s="26"/>
      <c r="Q16" s="37"/>
    </row>
    <row r="17" spans="1:17" s="50" customFormat="1" ht="25.5" customHeight="1" x14ac:dyDescent="0.25">
      <c r="A17" s="53" t="str">
        <f>$A$16&amp;"."&amp;O1</f>
        <v>3.1</v>
      </c>
      <c r="B17" s="15" t="s">
        <v>107</v>
      </c>
      <c r="C17" s="43" t="s">
        <v>114</v>
      </c>
      <c r="D17" s="52" t="s">
        <v>59</v>
      </c>
      <c r="E17" s="46">
        <f>'Plan. Orçamentária - Mem. Cálc.'!J28</f>
        <v>44</v>
      </c>
      <c r="F17" s="51" t="s">
        <v>27</v>
      </c>
      <c r="G17" s="133">
        <v>147.85</v>
      </c>
      <c r="H17" s="133">
        <f t="shared" ref="H17:H18" si="0">(G17+(G17*$H$6))</f>
        <v>194.28439999130683</v>
      </c>
      <c r="I17" s="133">
        <f t="shared" ref="I17:I18" si="1">E17*H17</f>
        <v>8548.5135996175013</v>
      </c>
      <c r="J17" s="26"/>
      <c r="K17" s="138">
        <f>I17/$I$42</f>
        <v>0.10228712768221294</v>
      </c>
      <c r="L17" s="26"/>
      <c r="M17" s="26"/>
      <c r="N17" s="26"/>
      <c r="O17" s="26">
        <v>18</v>
      </c>
      <c r="P17" s="26"/>
      <c r="Q17" s="37"/>
    </row>
    <row r="18" spans="1:17" s="50" customFormat="1" ht="25.5" customHeight="1" x14ac:dyDescent="0.25">
      <c r="A18" s="53" t="str">
        <f>$A$16&amp;"."&amp;O2</f>
        <v>3.2</v>
      </c>
      <c r="B18" s="15" t="s">
        <v>58</v>
      </c>
      <c r="C18" s="43" t="s">
        <v>114</v>
      </c>
      <c r="D18" s="52" t="s">
        <v>56</v>
      </c>
      <c r="E18" s="46">
        <f>'Plan. Orçamentária - Mem. Cálc.'!J32</f>
        <v>2</v>
      </c>
      <c r="F18" s="51" t="s">
        <v>57</v>
      </c>
      <c r="G18" s="133">
        <v>7133.35</v>
      </c>
      <c r="H18" s="133">
        <f t="shared" si="0"/>
        <v>9373.6802480756742</v>
      </c>
      <c r="I18" s="133">
        <f t="shared" si="1"/>
        <v>18747.360496151348</v>
      </c>
      <c r="J18" s="26"/>
      <c r="K18" s="138">
        <f>I18/$I$42</f>
        <v>0.22432129684628574</v>
      </c>
      <c r="L18" s="26"/>
      <c r="M18" s="26"/>
      <c r="N18" s="26"/>
      <c r="O18" s="26">
        <v>19</v>
      </c>
      <c r="P18" s="26"/>
      <c r="Q18" s="37"/>
    </row>
    <row r="19" spans="1:17" s="50" customFormat="1" ht="16.5" customHeight="1" x14ac:dyDescent="0.25">
      <c r="A19" s="156" t="str">
        <f>"SUB-TOTAL (Item "&amp; $A$16 &amp; ")"</f>
        <v>SUB-TOTAL (Item 3)</v>
      </c>
      <c r="B19" s="157"/>
      <c r="C19" s="157"/>
      <c r="D19" s="157"/>
      <c r="E19" s="157"/>
      <c r="F19" s="157"/>
      <c r="G19" s="157"/>
      <c r="H19" s="158"/>
      <c r="I19" s="24">
        <f>SUM(I17:I18)</f>
        <v>27295.87409576885</v>
      </c>
      <c r="J19" s="26"/>
      <c r="K19" s="30"/>
      <c r="L19" s="26"/>
      <c r="M19" s="26"/>
      <c r="N19" s="26"/>
      <c r="O19" s="26"/>
      <c r="P19" s="26"/>
      <c r="Q19" s="37"/>
    </row>
    <row r="20" spans="1:17" s="18" customFormat="1" ht="16.5" customHeight="1" x14ac:dyDescent="0.25">
      <c r="A20" s="101">
        <v>4</v>
      </c>
      <c r="B20" s="21"/>
      <c r="C20" s="21"/>
      <c r="D20" s="160" t="s">
        <v>20</v>
      </c>
      <c r="E20" s="160"/>
      <c r="F20" s="160"/>
      <c r="G20" s="160"/>
      <c r="H20" s="160"/>
      <c r="I20" s="160"/>
      <c r="J20" s="19"/>
      <c r="K20" s="22"/>
      <c r="L20" s="19"/>
      <c r="M20" s="19"/>
      <c r="N20" s="19"/>
      <c r="O20" s="19"/>
      <c r="P20" s="19"/>
      <c r="Q20" s="23"/>
    </row>
    <row r="21" spans="1:17" s="25" customFormat="1" ht="25.5" customHeight="1" x14ac:dyDescent="0.25">
      <c r="A21" s="53" t="str">
        <f t="shared" ref="A21:A32" si="2">$A$20&amp;"."&amp;O1</f>
        <v>4.1</v>
      </c>
      <c r="B21" s="33" t="s">
        <v>155</v>
      </c>
      <c r="C21" s="43" t="s">
        <v>114</v>
      </c>
      <c r="D21" s="31" t="s">
        <v>156</v>
      </c>
      <c r="E21" s="36">
        <f>'Plan. Orçamentária - Mem. Cálc.'!J40</f>
        <v>160.32804572718817</v>
      </c>
      <c r="F21" s="28" t="s">
        <v>18</v>
      </c>
      <c r="G21" s="133">
        <v>10.41</v>
      </c>
      <c r="H21" s="133">
        <f t="shared" ref="H21:H32" si="3">(G21+(G21*$H$6))</f>
        <v>13.679408886773786</v>
      </c>
      <c r="I21" s="133">
        <f t="shared" ref="I21:I32" si="4">E21*H21</f>
        <v>2193.1928935195715</v>
      </c>
      <c r="J21" s="26"/>
      <c r="K21" s="138">
        <f t="shared" ref="K21:K32" si="5">I21/$I$42</f>
        <v>2.624262088571705E-2</v>
      </c>
      <c r="L21" s="26"/>
      <c r="M21" s="26"/>
      <c r="N21" s="26"/>
      <c r="O21" s="26"/>
      <c r="P21" s="26"/>
      <c r="Q21" s="37"/>
    </row>
    <row r="22" spans="1:17" s="50" customFormat="1" ht="25.5" customHeight="1" x14ac:dyDescent="0.25">
      <c r="A22" s="53" t="str">
        <f t="shared" si="2"/>
        <v>4.2</v>
      </c>
      <c r="B22" s="33" t="s">
        <v>140</v>
      </c>
      <c r="C22" s="43" t="s">
        <v>114</v>
      </c>
      <c r="D22" s="52" t="s">
        <v>139</v>
      </c>
      <c r="E22" s="46">
        <f>'Plan. Orçamentária - Mem. Cálc.'!J47</f>
        <v>159.55158859164823</v>
      </c>
      <c r="F22" s="65" t="s">
        <v>18</v>
      </c>
      <c r="G22" s="133">
        <v>12.14</v>
      </c>
      <c r="H22" s="133">
        <f t="shared" ref="H22" si="6">(G22+(G22*$H$6))</f>
        <v>15.952740046631483</v>
      </c>
      <c r="I22" s="133">
        <f t="shared" ref="I22" si="7">E22*H22</f>
        <v>2545.2850168296577</v>
      </c>
      <c r="J22" s="26"/>
      <c r="K22" s="138">
        <f t="shared" si="5"/>
        <v>3.0455574582665217E-2</v>
      </c>
      <c r="L22" s="26"/>
      <c r="M22" s="26"/>
      <c r="N22" s="26"/>
      <c r="O22" s="26"/>
      <c r="P22" s="26"/>
      <c r="Q22" s="37"/>
    </row>
    <row r="23" spans="1:17" s="50" customFormat="1" ht="25.5" customHeight="1" x14ac:dyDescent="0.25">
      <c r="A23" s="53" t="str">
        <f t="shared" si="2"/>
        <v>4.3</v>
      </c>
      <c r="B23" s="66">
        <v>92580</v>
      </c>
      <c r="C23" s="43" t="s">
        <v>122</v>
      </c>
      <c r="D23" s="52" t="s">
        <v>125</v>
      </c>
      <c r="E23" s="46">
        <f>'Plan. Orçamentária - Mem. Cálc.'!J55</f>
        <v>162.03157909198188</v>
      </c>
      <c r="F23" s="65" t="s">
        <v>18</v>
      </c>
      <c r="G23" s="133">
        <v>48.56</v>
      </c>
      <c r="H23" s="133">
        <f t="shared" ref="H23:H25" si="8">(G23+(G23*$H$6))</f>
        <v>63.810960186525932</v>
      </c>
      <c r="I23" s="133">
        <f t="shared" ref="I23:I25" si="9">E23*H23</f>
        <v>10339.390642398384</v>
      </c>
      <c r="J23" s="26"/>
      <c r="K23" s="139">
        <f t="shared" si="5"/>
        <v>0.12371584351724052</v>
      </c>
      <c r="L23" s="26"/>
      <c r="M23" s="26"/>
      <c r="N23" s="26"/>
      <c r="O23" s="26"/>
      <c r="P23" s="26"/>
      <c r="Q23" s="37"/>
    </row>
    <row r="24" spans="1:17" s="50" customFormat="1" ht="25.5" customHeight="1" x14ac:dyDescent="0.25">
      <c r="A24" s="53" t="str">
        <f t="shared" si="2"/>
        <v>4.4</v>
      </c>
      <c r="B24" s="66" t="s">
        <v>113</v>
      </c>
      <c r="C24" s="43" t="s">
        <v>114</v>
      </c>
      <c r="D24" s="52" t="s">
        <v>112</v>
      </c>
      <c r="E24" s="46">
        <f>'Plan. Orçamentária - Mem. Cálc.'!J63</f>
        <v>162.03157909198188</v>
      </c>
      <c r="F24" s="51" t="s">
        <v>18</v>
      </c>
      <c r="G24" s="133">
        <v>96.87</v>
      </c>
      <c r="H24" s="133">
        <f>(G24+(G24*$H$6))</f>
        <v>127.29340430948862</v>
      </c>
      <c r="I24" s="133">
        <f>E24*H24</f>
        <v>20625.551308260532</v>
      </c>
      <c r="J24" s="26"/>
      <c r="K24" s="139">
        <f t="shared" si="5"/>
        <v>0.24679476444635684</v>
      </c>
      <c r="L24" s="26"/>
      <c r="M24" s="26"/>
      <c r="N24" s="26"/>
      <c r="O24" s="26"/>
      <c r="P24" s="26"/>
      <c r="Q24" s="37"/>
    </row>
    <row r="25" spans="1:17" s="50" customFormat="1" ht="25.5" customHeight="1" x14ac:dyDescent="0.25">
      <c r="A25" s="53" t="str">
        <f t="shared" si="2"/>
        <v>4.5</v>
      </c>
      <c r="B25" s="33" t="s">
        <v>54</v>
      </c>
      <c r="C25" s="33" t="s">
        <v>54</v>
      </c>
      <c r="D25" s="52" t="s">
        <v>135</v>
      </c>
      <c r="E25" s="46">
        <f>'Plan. Orçamentária - Mem. Cálc.'!J68</f>
        <v>69.971999999999994</v>
      </c>
      <c r="F25" s="65" t="s">
        <v>190</v>
      </c>
      <c r="G25" s="133">
        <f>'C.P.U'!H16</f>
        <v>20.906115100000001</v>
      </c>
      <c r="H25" s="133">
        <f t="shared" si="8"/>
        <v>27.471978548208995</v>
      </c>
      <c r="I25" s="133">
        <f t="shared" si="9"/>
        <v>1922.2692829752796</v>
      </c>
      <c r="J25" s="26"/>
      <c r="K25" s="138">
        <f t="shared" si="5"/>
        <v>2.3000887966778946E-2</v>
      </c>
      <c r="L25" s="26"/>
      <c r="M25" s="26"/>
      <c r="N25" s="26"/>
      <c r="O25" s="26"/>
      <c r="P25" s="26"/>
      <c r="Q25" s="37"/>
    </row>
    <row r="26" spans="1:17" s="50" customFormat="1" ht="25.5" customHeight="1" x14ac:dyDescent="0.25">
      <c r="A26" s="53" t="str">
        <f t="shared" si="2"/>
        <v>4.6</v>
      </c>
      <c r="B26" s="106" t="s">
        <v>121</v>
      </c>
      <c r="C26" s="43" t="s">
        <v>114</v>
      </c>
      <c r="D26" s="127" t="s">
        <v>120</v>
      </c>
      <c r="E26" s="46">
        <f>'Plan. Orçamentária - Mem. Cálc.'!J73</f>
        <v>22.1</v>
      </c>
      <c r="F26" s="65" t="s">
        <v>19</v>
      </c>
      <c r="G26" s="133">
        <v>64.92</v>
      </c>
      <c r="H26" s="133">
        <f t="shared" si="3"/>
        <v>85.309051386105097</v>
      </c>
      <c r="I26" s="133">
        <f t="shared" si="4"/>
        <v>1885.3300356329228</v>
      </c>
      <c r="J26" s="26"/>
      <c r="K26" s="138">
        <f t="shared" si="5"/>
        <v>2.255889188578054E-2</v>
      </c>
      <c r="L26" s="26"/>
      <c r="M26" s="26"/>
      <c r="N26" s="26"/>
      <c r="O26" s="26"/>
      <c r="P26" s="26"/>
      <c r="Q26" s="37"/>
    </row>
    <row r="27" spans="1:17" s="50" customFormat="1" ht="25.5" customHeight="1" x14ac:dyDescent="0.25">
      <c r="A27" s="53" t="str">
        <f t="shared" si="2"/>
        <v>4.7</v>
      </c>
      <c r="B27" s="57" t="s">
        <v>159</v>
      </c>
      <c r="C27" s="43" t="s">
        <v>114</v>
      </c>
      <c r="D27" s="52" t="s">
        <v>181</v>
      </c>
      <c r="E27" s="46">
        <f>'Plan. Orçamentária - Mem. Cálc.'!J84</f>
        <v>71.114253018339198</v>
      </c>
      <c r="F27" s="51" t="s">
        <v>19</v>
      </c>
      <c r="G27" s="133">
        <v>49.6</v>
      </c>
      <c r="H27" s="133">
        <f t="shared" si="3"/>
        <v>65.177587010949054</v>
      </c>
      <c r="I27" s="133">
        <f t="shared" si="4"/>
        <v>4635.0554138214493</v>
      </c>
      <c r="J27" s="26"/>
      <c r="K27" s="138">
        <f t="shared" si="5"/>
        <v>5.5460694938696778E-2</v>
      </c>
      <c r="L27" s="26"/>
      <c r="M27" s="26"/>
      <c r="N27" s="26"/>
      <c r="O27" s="26"/>
      <c r="P27" s="26"/>
      <c r="Q27" s="37"/>
    </row>
    <row r="28" spans="1:17" s="119" customFormat="1" ht="25.5" customHeight="1" x14ac:dyDescent="0.25">
      <c r="A28" s="53" t="str">
        <f t="shared" si="2"/>
        <v>4.8</v>
      </c>
      <c r="B28" s="120" t="s">
        <v>137</v>
      </c>
      <c r="C28" s="43" t="s">
        <v>114</v>
      </c>
      <c r="D28" s="64" t="s">
        <v>138</v>
      </c>
      <c r="E28" s="108">
        <f>'Plan. Orçamentária - Mem. Cálc.'!J89</f>
        <v>2.5379999999999998</v>
      </c>
      <c r="F28" s="109" t="s">
        <v>18</v>
      </c>
      <c r="G28" s="133">
        <v>22.38</v>
      </c>
      <c r="H28" s="133">
        <f t="shared" ref="H28" si="10">(G28+(G28*$H$6))</f>
        <v>29.408758010182254</v>
      </c>
      <c r="I28" s="133">
        <f t="shared" ref="I28" si="11">E28*H28</f>
        <v>74.63942782984256</v>
      </c>
      <c r="J28" s="117"/>
      <c r="K28" s="138">
        <f t="shared" si="5"/>
        <v>8.9309709759367211E-4</v>
      </c>
      <c r="L28" s="117"/>
      <c r="M28" s="117"/>
      <c r="N28" s="117"/>
      <c r="O28" s="117"/>
      <c r="P28" s="117"/>
      <c r="Q28" s="118"/>
    </row>
    <row r="29" spans="1:17" s="50" customFormat="1" ht="25.5" customHeight="1" x14ac:dyDescent="0.25">
      <c r="A29" s="53" t="str">
        <f t="shared" si="2"/>
        <v>4.9</v>
      </c>
      <c r="B29" s="66" t="s">
        <v>63</v>
      </c>
      <c r="C29" s="43" t="s">
        <v>114</v>
      </c>
      <c r="D29" s="62" t="s">
        <v>61</v>
      </c>
      <c r="E29" s="46">
        <f>'Plan. Orçamentária - Mem. Cálc.'!J93</f>
        <v>64.356000000000009</v>
      </c>
      <c r="F29" s="65" t="s">
        <v>53</v>
      </c>
      <c r="G29" s="133">
        <v>7.18</v>
      </c>
      <c r="H29" s="133">
        <f t="shared" si="3"/>
        <v>9.4349813455365776</v>
      </c>
      <c r="I29" s="133">
        <f t="shared" si="4"/>
        <v>607.19765947335202</v>
      </c>
      <c r="J29" s="26"/>
      <c r="K29" s="138">
        <f t="shared" si="5"/>
        <v>7.2654156537424975E-3</v>
      </c>
      <c r="L29" s="26"/>
      <c r="M29" s="26"/>
      <c r="N29" s="26"/>
      <c r="O29" s="26"/>
      <c r="P29" s="26"/>
      <c r="Q29" s="37"/>
    </row>
    <row r="30" spans="1:17" s="50" customFormat="1" ht="25.5" customHeight="1" x14ac:dyDescent="0.25">
      <c r="A30" s="53" t="str">
        <f t="shared" si="2"/>
        <v>4.10</v>
      </c>
      <c r="B30" s="105" t="s">
        <v>28</v>
      </c>
      <c r="C30" s="43" t="s">
        <v>114</v>
      </c>
      <c r="D30" s="62" t="s">
        <v>62</v>
      </c>
      <c r="E30" s="46">
        <f>'Plan. Orçamentária - Mem. Cálc.'!J97</f>
        <v>20.76</v>
      </c>
      <c r="F30" s="65" t="s">
        <v>18</v>
      </c>
      <c r="G30" s="133">
        <v>7.87</v>
      </c>
      <c r="H30" s="133">
        <f t="shared" si="3"/>
        <v>10.341685680971151</v>
      </c>
      <c r="I30" s="133">
        <f t="shared" si="4"/>
        <v>214.69339473696112</v>
      </c>
      <c r="J30" s="26"/>
      <c r="K30" s="138">
        <f t="shared" si="5"/>
        <v>2.5689110070515526E-3</v>
      </c>
      <c r="L30" s="26"/>
      <c r="M30" s="26"/>
      <c r="N30" s="26"/>
      <c r="O30" s="26"/>
      <c r="P30" s="26"/>
      <c r="Q30" s="37"/>
    </row>
    <row r="31" spans="1:17" s="50" customFormat="1" ht="25.5" customHeight="1" x14ac:dyDescent="0.25">
      <c r="A31" s="53" t="str">
        <f t="shared" si="2"/>
        <v>4.12</v>
      </c>
      <c r="B31" s="105" t="s">
        <v>108</v>
      </c>
      <c r="C31" s="43" t="s">
        <v>114</v>
      </c>
      <c r="D31" s="64" t="s">
        <v>64</v>
      </c>
      <c r="E31" s="46">
        <f>'Plan. Orçamentária - Mem. Cálc.'!J101</f>
        <v>9.6196827436312908</v>
      </c>
      <c r="F31" s="65" t="s">
        <v>53</v>
      </c>
      <c r="G31" s="133">
        <v>48</v>
      </c>
      <c r="H31" s="133">
        <f t="shared" si="3"/>
        <v>63.075084204144247</v>
      </c>
      <c r="I31" s="133">
        <f t="shared" si="4"/>
        <v>606.76229907169704</v>
      </c>
      <c r="J31" s="26"/>
      <c r="K31" s="138">
        <f t="shared" si="5"/>
        <v>7.2602063545499623E-3</v>
      </c>
      <c r="L31" s="26"/>
      <c r="M31" s="26"/>
      <c r="N31" s="26"/>
      <c r="O31" s="26"/>
      <c r="P31" s="26"/>
      <c r="Q31" s="37"/>
    </row>
    <row r="32" spans="1:17" s="115" customFormat="1" ht="25.5" customHeight="1" x14ac:dyDescent="0.25">
      <c r="A32" s="53" t="str">
        <f t="shared" si="2"/>
        <v>4.13</v>
      </c>
      <c r="B32" s="33" t="s">
        <v>141</v>
      </c>
      <c r="C32" s="43" t="s">
        <v>114</v>
      </c>
      <c r="D32" s="64" t="s">
        <v>142</v>
      </c>
      <c r="E32" s="108">
        <f>'Plan. Orçamentária - Mem. Cálc.'!J105</f>
        <v>1</v>
      </c>
      <c r="F32" s="109" t="s">
        <v>16</v>
      </c>
      <c r="G32" s="133">
        <v>608.47</v>
      </c>
      <c r="H32" s="133">
        <f t="shared" si="3"/>
        <v>799.56867678532615</v>
      </c>
      <c r="I32" s="133">
        <f t="shared" si="4"/>
        <v>799.56867678532615</v>
      </c>
      <c r="J32" s="113"/>
      <c r="K32" s="138">
        <f t="shared" si="5"/>
        <v>9.56722854563841E-3</v>
      </c>
      <c r="L32" s="113"/>
      <c r="M32" s="113"/>
      <c r="N32" s="113"/>
      <c r="O32" s="113"/>
      <c r="P32" s="113"/>
      <c r="Q32" s="114"/>
    </row>
    <row r="33" spans="1:17" s="50" customFormat="1" ht="16.5" customHeight="1" x14ac:dyDescent="0.25">
      <c r="A33" s="156" t="str">
        <f>"SUB-TOTAL (Item "&amp; $A$20 &amp; ")"</f>
        <v>SUB-TOTAL (Item 4)</v>
      </c>
      <c r="B33" s="157"/>
      <c r="C33" s="157"/>
      <c r="D33" s="157"/>
      <c r="E33" s="157"/>
      <c r="F33" s="157"/>
      <c r="G33" s="157"/>
      <c r="H33" s="158"/>
      <c r="I33" s="24">
        <f>SUM(I21:I32)</f>
        <v>46448.936051334967</v>
      </c>
      <c r="J33" s="26"/>
      <c r="K33" s="30"/>
      <c r="L33" s="26"/>
      <c r="M33" s="26"/>
      <c r="N33" s="26"/>
      <c r="O33" s="26"/>
      <c r="P33" s="26"/>
      <c r="Q33" s="37"/>
    </row>
    <row r="34" spans="1:17" s="50" customFormat="1" ht="16.5" customHeight="1" x14ac:dyDescent="0.25">
      <c r="A34" s="135">
        <v>5</v>
      </c>
      <c r="B34" s="135"/>
      <c r="C34" s="135"/>
      <c r="D34" s="161" t="s">
        <v>188</v>
      </c>
      <c r="E34" s="162"/>
      <c r="F34" s="162"/>
      <c r="G34" s="162"/>
      <c r="H34" s="162"/>
      <c r="I34" s="163"/>
      <c r="J34" s="26"/>
      <c r="K34" s="30"/>
      <c r="L34" s="26"/>
      <c r="M34" s="26"/>
      <c r="N34" s="26"/>
      <c r="O34" s="26"/>
      <c r="P34" s="26"/>
      <c r="Q34" s="37"/>
    </row>
    <row r="35" spans="1:17" s="119" customFormat="1" ht="27.75" customHeight="1" x14ac:dyDescent="0.25">
      <c r="A35" s="53" t="s">
        <v>189</v>
      </c>
      <c r="B35" s="33" t="s">
        <v>154</v>
      </c>
      <c r="C35" s="43" t="s">
        <v>114</v>
      </c>
      <c r="D35" s="64" t="s">
        <v>153</v>
      </c>
      <c r="E35" s="108">
        <f>'Plan. Orçamentária - Mem. Cálc.'!J117</f>
        <v>75.180000000000007</v>
      </c>
      <c r="F35" s="109" t="s">
        <v>18</v>
      </c>
      <c r="G35" s="133">
        <v>13.19</v>
      </c>
      <c r="H35" s="133">
        <f t="shared" ref="H35" si="12">(G35+(G35*$H$6))</f>
        <v>17.332507513597136</v>
      </c>
      <c r="I35" s="133">
        <f t="shared" ref="I35" si="13">E35*H35</f>
        <v>1303.0579148722329</v>
      </c>
      <c r="J35" s="117"/>
      <c r="K35" s="138">
        <f>I35/$I$42</f>
        <v>1.5591722439538269E-2</v>
      </c>
      <c r="L35" s="117"/>
      <c r="M35" s="117"/>
      <c r="N35" s="117"/>
      <c r="O35" s="117"/>
      <c r="P35" s="117"/>
      <c r="Q35" s="118"/>
    </row>
    <row r="36" spans="1:17" s="50" customFormat="1" ht="16.5" customHeight="1" x14ac:dyDescent="0.25">
      <c r="A36" s="156" t="str">
        <f>"SUB-TOTAL (Item "&amp; $A$20 &amp; ")"</f>
        <v>SUB-TOTAL (Item 4)</v>
      </c>
      <c r="B36" s="157"/>
      <c r="C36" s="157"/>
      <c r="D36" s="157"/>
      <c r="E36" s="157"/>
      <c r="F36" s="157"/>
      <c r="G36" s="157"/>
      <c r="H36" s="158"/>
      <c r="I36" s="24">
        <f>SUM(I35)</f>
        <v>1303.0579148722329</v>
      </c>
      <c r="J36" s="26"/>
      <c r="K36" s="30"/>
      <c r="L36" s="26"/>
      <c r="M36" s="26"/>
      <c r="N36" s="26"/>
      <c r="O36" s="26"/>
      <c r="P36" s="26"/>
      <c r="Q36" s="37"/>
    </row>
    <row r="37" spans="1:17" s="50" customFormat="1" ht="16.5" customHeight="1" x14ac:dyDescent="0.25">
      <c r="A37" s="126">
        <v>6</v>
      </c>
      <c r="B37" s="45"/>
      <c r="C37" s="45"/>
      <c r="D37" s="161" t="s">
        <v>105</v>
      </c>
      <c r="E37" s="162"/>
      <c r="F37" s="162"/>
      <c r="G37" s="162"/>
      <c r="H37" s="162"/>
      <c r="I37" s="163"/>
      <c r="J37" s="26"/>
      <c r="K37" s="30"/>
      <c r="L37" s="26"/>
      <c r="M37" s="26"/>
      <c r="N37" s="26"/>
      <c r="O37" s="26"/>
      <c r="P37" s="26"/>
      <c r="Q37" s="37"/>
    </row>
    <row r="38" spans="1:17" s="50" customFormat="1" ht="28.5" customHeight="1" x14ac:dyDescent="0.25">
      <c r="A38" s="123" t="str">
        <f>$A$37&amp;"."&amp;O1</f>
        <v>6.1</v>
      </c>
      <c r="B38" s="57" t="s">
        <v>158</v>
      </c>
      <c r="C38" s="43" t="s">
        <v>114</v>
      </c>
      <c r="D38" s="64" t="s">
        <v>157</v>
      </c>
      <c r="E38" s="108">
        <f>'Plan. Orçamentária - Mem. Cálc.'!J122</f>
        <v>28.62</v>
      </c>
      <c r="F38" s="65" t="s">
        <v>18</v>
      </c>
      <c r="G38" s="133">
        <v>5.67</v>
      </c>
      <c r="H38" s="133">
        <f>(G38+(G38*$H$6))</f>
        <v>7.4507443216145397</v>
      </c>
      <c r="I38" s="133">
        <f>(H38*E38)</f>
        <v>213.24030248460812</v>
      </c>
      <c r="J38" s="26"/>
      <c r="K38" s="138">
        <f>I38/$I$42</f>
        <v>2.5515240507089768E-3</v>
      </c>
      <c r="L38" s="26"/>
      <c r="M38" s="26"/>
      <c r="N38" s="26"/>
      <c r="O38" s="26"/>
      <c r="P38" s="26"/>
      <c r="Q38" s="37"/>
    </row>
    <row r="39" spans="1:17" s="50" customFormat="1" ht="25.5" customHeight="1" x14ac:dyDescent="0.25">
      <c r="A39" s="123" t="str">
        <f>$A$37&amp;"."&amp;O2</f>
        <v>6.2</v>
      </c>
      <c r="B39" s="57" t="s">
        <v>110</v>
      </c>
      <c r="C39" s="43" t="s">
        <v>114</v>
      </c>
      <c r="D39" s="64" t="s">
        <v>65</v>
      </c>
      <c r="E39" s="108">
        <f>'Plan. Orçamentária - Mem. Cálc.'!J126</f>
        <v>2</v>
      </c>
      <c r="F39" s="109" t="s">
        <v>57</v>
      </c>
      <c r="G39" s="133">
        <v>1783.1</v>
      </c>
      <c r="H39" s="133">
        <f t="shared" ref="H39:H40" si="14">(G39+(G39*$H$6))</f>
        <v>2343.1079717585335</v>
      </c>
      <c r="I39" s="133">
        <f t="shared" ref="I39:I40" si="15">E39*H39</f>
        <v>4686.215943517067</v>
      </c>
      <c r="J39" s="26"/>
      <c r="K39" s="138">
        <f t="shared" ref="K39" si="16">I39/$I$42</f>
        <v>5.6072855587712939E-2</v>
      </c>
      <c r="L39" s="26"/>
      <c r="M39" s="26"/>
      <c r="N39" s="26"/>
      <c r="O39" s="26"/>
      <c r="P39" s="26"/>
      <c r="Q39" s="37"/>
    </row>
    <row r="40" spans="1:17" s="50" customFormat="1" ht="25.5" customHeight="1" x14ac:dyDescent="0.25">
      <c r="A40" s="123" t="str">
        <f>$A$37&amp;"."&amp;O3</f>
        <v>6.3</v>
      </c>
      <c r="B40" s="57" t="s">
        <v>109</v>
      </c>
      <c r="C40" s="43" t="s">
        <v>114</v>
      </c>
      <c r="D40" s="52" t="s">
        <v>66</v>
      </c>
      <c r="E40" s="46">
        <f>'Plan. Orçamentária - Mem. Cálc.'!J130</f>
        <v>196.35499999999999</v>
      </c>
      <c r="F40" s="65" t="s">
        <v>18</v>
      </c>
      <c r="G40" s="133">
        <v>5.91</v>
      </c>
      <c r="H40" s="133">
        <f t="shared" si="14"/>
        <v>7.7661197426352615</v>
      </c>
      <c r="I40" s="133">
        <f t="shared" si="15"/>
        <v>1524.9164420651466</v>
      </c>
      <c r="J40" s="26"/>
      <c r="K40" s="138">
        <f>I40/$I$42</f>
        <v>1.8246367745288813E-2</v>
      </c>
      <c r="L40" s="26"/>
      <c r="M40" s="26"/>
      <c r="N40" s="26"/>
      <c r="O40" s="26"/>
      <c r="P40" s="26"/>
      <c r="Q40" s="37"/>
    </row>
    <row r="41" spans="1:17" s="18" customFormat="1" ht="16.5" customHeight="1" x14ac:dyDescent="0.25">
      <c r="A41" s="156" t="str">
        <f>"SUB-TOTAL (Item "&amp; $A$37 &amp; ")"</f>
        <v>SUB-TOTAL (Item 6)</v>
      </c>
      <c r="B41" s="157"/>
      <c r="C41" s="157"/>
      <c r="D41" s="157"/>
      <c r="E41" s="157"/>
      <c r="F41" s="157"/>
      <c r="G41" s="157"/>
      <c r="H41" s="158"/>
      <c r="I41" s="20">
        <f>SUM(I38:I40)</f>
        <v>6424.3726880668219</v>
      </c>
      <c r="J41" s="19"/>
      <c r="K41" s="22"/>
      <c r="L41" s="19"/>
      <c r="M41" s="19"/>
      <c r="N41" s="19"/>
      <c r="O41" s="19"/>
      <c r="P41" s="19"/>
      <c r="Q41" s="23"/>
    </row>
    <row r="42" spans="1:17" ht="16.5" customHeight="1" x14ac:dyDescent="0.25">
      <c r="A42" s="159" t="s">
        <v>29</v>
      </c>
      <c r="B42" s="159"/>
      <c r="C42" s="159"/>
      <c r="D42" s="159"/>
      <c r="E42" s="159"/>
      <c r="F42" s="159"/>
      <c r="G42" s="159"/>
      <c r="H42" s="159"/>
      <c r="I42" s="42">
        <f>SUM(I12+I15+I19,I33,I36,I41,)</f>
        <v>83573.698795963268</v>
      </c>
    </row>
    <row r="43" spans="1:17" s="128" customFormat="1" ht="16.5" customHeight="1" x14ac:dyDescent="0.2">
      <c r="A43" s="150" t="s">
        <v>162</v>
      </c>
      <c r="B43" s="151"/>
      <c r="C43" s="151"/>
      <c r="D43" s="151"/>
      <c r="E43" s="151"/>
      <c r="F43" s="151"/>
      <c r="G43" s="151"/>
      <c r="H43" s="151"/>
      <c r="I43" s="152"/>
    </row>
    <row r="44" spans="1:17" s="128" customFormat="1" ht="25.5" customHeight="1" x14ac:dyDescent="0.2">
      <c r="A44" s="150" t="s">
        <v>163</v>
      </c>
      <c r="B44" s="151"/>
      <c r="C44" s="151"/>
      <c r="D44" s="151"/>
      <c r="E44" s="151"/>
      <c r="F44" s="151"/>
      <c r="G44" s="151"/>
      <c r="H44" s="151"/>
      <c r="I44" s="152"/>
    </row>
    <row r="45" spans="1:17" s="128" customFormat="1" ht="16.5" customHeight="1" x14ac:dyDescent="0.2">
      <c r="A45" s="150" t="s">
        <v>164</v>
      </c>
      <c r="B45" s="151"/>
      <c r="C45" s="151"/>
      <c r="D45" s="151"/>
      <c r="E45" s="151"/>
      <c r="F45" s="151"/>
      <c r="G45" s="151"/>
      <c r="H45" s="151"/>
      <c r="I45" s="152"/>
    </row>
    <row r="46" spans="1:17" s="128" customFormat="1" ht="25.5" customHeight="1" x14ac:dyDescent="0.2">
      <c r="A46" s="150" t="s">
        <v>165</v>
      </c>
      <c r="B46" s="151"/>
      <c r="C46" s="151"/>
      <c r="D46" s="151"/>
      <c r="E46" s="151"/>
      <c r="F46" s="151"/>
      <c r="G46" s="151"/>
      <c r="H46" s="151"/>
      <c r="I46" s="152"/>
    </row>
    <row r="47" spans="1:17" s="128" customFormat="1" ht="25.5" customHeight="1" x14ac:dyDescent="0.2">
      <c r="A47" s="150" t="s">
        <v>166</v>
      </c>
      <c r="B47" s="151"/>
      <c r="C47" s="151"/>
      <c r="D47" s="151"/>
      <c r="E47" s="151"/>
      <c r="F47" s="151"/>
      <c r="G47" s="151"/>
      <c r="H47" s="151"/>
      <c r="I47" s="152"/>
    </row>
    <row r="48" spans="1:17" s="128" customFormat="1" ht="16.5" customHeight="1" x14ac:dyDescent="0.2">
      <c r="A48" s="150" t="s">
        <v>167</v>
      </c>
      <c r="B48" s="151"/>
      <c r="C48" s="151"/>
      <c r="D48" s="151"/>
      <c r="E48" s="151"/>
      <c r="F48" s="151"/>
      <c r="G48" s="151"/>
      <c r="H48" s="151"/>
      <c r="I48" s="152"/>
    </row>
    <row r="49" spans="1:9" s="128" customFormat="1" ht="25.5" customHeight="1" x14ac:dyDescent="0.2">
      <c r="A49" s="150" t="s">
        <v>168</v>
      </c>
      <c r="B49" s="151"/>
      <c r="C49" s="151"/>
      <c r="D49" s="151"/>
      <c r="E49" s="151"/>
      <c r="F49" s="151"/>
      <c r="G49" s="151"/>
      <c r="H49" s="151"/>
      <c r="I49" s="152"/>
    </row>
    <row r="50" spans="1:9" s="128" customFormat="1" ht="25.5" customHeight="1" x14ac:dyDescent="0.2">
      <c r="A50" s="153" t="s">
        <v>169</v>
      </c>
      <c r="B50" s="154"/>
      <c r="C50" s="154"/>
      <c r="D50" s="154"/>
      <c r="E50" s="154"/>
      <c r="F50" s="154"/>
      <c r="G50" s="154"/>
      <c r="H50" s="154"/>
      <c r="I50" s="155"/>
    </row>
  </sheetData>
  <mergeCells count="30">
    <mergeCell ref="A48:I48"/>
    <mergeCell ref="A49:I49"/>
    <mergeCell ref="A50:I50"/>
    <mergeCell ref="A43:I43"/>
    <mergeCell ref="A44:I44"/>
    <mergeCell ref="A45:I45"/>
    <mergeCell ref="A46:I46"/>
    <mergeCell ref="A47:I47"/>
    <mergeCell ref="A41:H41"/>
    <mergeCell ref="A42:H42"/>
    <mergeCell ref="D10:I10"/>
    <mergeCell ref="A12:H12"/>
    <mergeCell ref="D13:I13"/>
    <mergeCell ref="A15:H15"/>
    <mergeCell ref="D37:I37"/>
    <mergeCell ref="D34:I34"/>
    <mergeCell ref="A36:H36"/>
    <mergeCell ref="C6:F7"/>
    <mergeCell ref="A1:I3"/>
    <mergeCell ref="A4:I4"/>
    <mergeCell ref="A5:I5"/>
    <mergeCell ref="A6:B7"/>
    <mergeCell ref="G6:G7"/>
    <mergeCell ref="H6:H7"/>
    <mergeCell ref="I6:I7"/>
    <mergeCell ref="A8:I8"/>
    <mergeCell ref="D16:I16"/>
    <mergeCell ref="A19:H19"/>
    <mergeCell ref="A33:H33"/>
    <mergeCell ref="D20:I20"/>
  </mergeCells>
  <pageMargins left="0.511811024" right="0.511811024" top="0.78740157499999996" bottom="0.78740157499999996" header="0.31496062000000002" footer="0.31496062000000002"/>
  <pageSetup paperSize="9" scale="68" fitToHeight="0" orientation="landscape" r:id="rId1"/>
  <rowBreaks count="1" manualBreakCount="1">
    <brk id="29" max="8" man="1"/>
  </rowBreaks>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0"/>
  <sheetViews>
    <sheetView view="pageBreakPreview" zoomScaleNormal="100" zoomScaleSheetLayoutView="100" workbookViewId="0">
      <selection activeCell="D15" sqref="D15"/>
    </sheetView>
  </sheetViews>
  <sheetFormatPr defaultRowHeight="15" x14ac:dyDescent="0.25"/>
  <cols>
    <col min="1" max="1" width="14.7109375" customWidth="1"/>
    <col min="2" max="2" width="31.5703125" customWidth="1"/>
    <col min="3" max="10" width="14.7109375" customWidth="1"/>
  </cols>
  <sheetData>
    <row r="1" spans="1:10" x14ac:dyDescent="0.25">
      <c r="A1" s="201" t="s">
        <v>0</v>
      </c>
      <c r="B1" s="201"/>
      <c r="C1" s="201"/>
      <c r="D1" s="201"/>
      <c r="E1" s="201"/>
      <c r="F1" s="201"/>
      <c r="G1" s="201"/>
      <c r="H1" s="201"/>
      <c r="I1" s="201"/>
      <c r="J1" s="201"/>
    </row>
    <row r="2" spans="1:10" x14ac:dyDescent="0.25">
      <c r="A2" s="201"/>
      <c r="B2" s="201"/>
      <c r="C2" s="201"/>
      <c r="D2" s="201"/>
      <c r="E2" s="201"/>
      <c r="F2" s="201"/>
      <c r="G2" s="201"/>
      <c r="H2" s="201"/>
      <c r="I2" s="201"/>
      <c r="J2" s="201"/>
    </row>
    <row r="3" spans="1:10" x14ac:dyDescent="0.25">
      <c r="A3" s="201"/>
      <c r="B3" s="201"/>
      <c r="C3" s="201"/>
      <c r="D3" s="201"/>
      <c r="E3" s="201"/>
      <c r="F3" s="201"/>
      <c r="G3" s="201"/>
      <c r="H3" s="201"/>
      <c r="I3" s="201"/>
      <c r="J3" s="201"/>
    </row>
    <row r="4" spans="1:10" ht="20.100000000000001" customHeight="1" x14ac:dyDescent="0.25">
      <c r="A4" s="164" t="s">
        <v>1</v>
      </c>
      <c r="B4" s="164"/>
      <c r="C4" s="164"/>
      <c r="D4" s="164"/>
      <c r="E4" s="164"/>
      <c r="F4" s="164"/>
      <c r="G4" s="164"/>
      <c r="H4" s="164"/>
      <c r="I4" s="164"/>
      <c r="J4" s="164"/>
    </row>
    <row r="5" spans="1:10" ht="20.100000000000001" customHeight="1" x14ac:dyDescent="0.25">
      <c r="A5" s="202" t="s">
        <v>2</v>
      </c>
      <c r="B5" s="202"/>
      <c r="C5" s="202"/>
      <c r="D5" s="202"/>
      <c r="E5" s="202"/>
      <c r="F5" s="202"/>
      <c r="G5" s="202"/>
      <c r="H5" s="202"/>
      <c r="I5" s="202"/>
      <c r="J5" s="202"/>
    </row>
    <row r="6" spans="1:10" x14ac:dyDescent="0.25">
      <c r="A6" s="202" t="s">
        <v>3</v>
      </c>
      <c r="B6" s="203" t="s">
        <v>42</v>
      </c>
      <c r="C6" s="203"/>
      <c r="D6" s="203"/>
      <c r="E6" s="203"/>
      <c r="F6" s="203"/>
      <c r="G6" s="203"/>
      <c r="H6" s="203" t="s">
        <v>4</v>
      </c>
      <c r="I6" s="204">
        <f>BDI!H27</f>
        <v>0.31406425425300522</v>
      </c>
      <c r="J6" s="176">
        <f ca="1">'Plan. Orçamentária'!I6:I7</f>
        <v>45012</v>
      </c>
    </row>
    <row r="7" spans="1:10" x14ac:dyDescent="0.25">
      <c r="A7" s="202"/>
      <c r="B7" s="203"/>
      <c r="C7" s="203"/>
      <c r="D7" s="203"/>
      <c r="E7" s="203"/>
      <c r="F7" s="203"/>
      <c r="G7" s="203"/>
      <c r="H7" s="203"/>
      <c r="I7" s="202"/>
      <c r="J7" s="176"/>
    </row>
    <row r="8" spans="1:10" ht="16.5" customHeight="1" x14ac:dyDescent="0.25">
      <c r="A8" s="164" t="s">
        <v>30</v>
      </c>
      <c r="B8" s="164"/>
      <c r="C8" s="164"/>
      <c r="D8" s="164"/>
      <c r="E8" s="164"/>
      <c r="F8" s="164"/>
      <c r="G8" s="164"/>
      <c r="H8" s="164"/>
      <c r="I8" s="164"/>
      <c r="J8" s="164"/>
    </row>
    <row r="9" spans="1:10" ht="16.5" customHeight="1" x14ac:dyDescent="0.25">
      <c r="A9" s="45">
        <f>'Plan. Orçamentária'!A10</f>
        <v>1</v>
      </c>
      <c r="B9" s="160" t="str">
        <f>'Plan. Orçamentária'!D10</f>
        <v xml:space="preserve">MOBILIZAÇÃO E DESMOBILIZAÇÃO </v>
      </c>
      <c r="C9" s="160"/>
      <c r="D9" s="160"/>
      <c r="E9" s="160"/>
      <c r="F9" s="160"/>
      <c r="G9" s="160"/>
      <c r="H9" s="160"/>
      <c r="I9" s="160"/>
      <c r="J9" s="160"/>
    </row>
    <row r="10" spans="1:10" ht="16.5" customHeight="1" x14ac:dyDescent="0.25">
      <c r="A10" s="48" t="str">
        <f>'Plan. Orçamentária'!A11</f>
        <v>1.1</v>
      </c>
      <c r="B10" s="198" t="str">
        <f>'Plan. Orçamentária'!D11</f>
        <v>Mobilização e desmobilização de obra - para obras com o valor até R$1.000.000,00 - 0,5% do custo direto da obra</v>
      </c>
      <c r="C10" s="198"/>
      <c r="D10" s="198"/>
      <c r="E10" s="198"/>
      <c r="F10" s="198"/>
      <c r="G10" s="198"/>
      <c r="H10" s="198"/>
      <c r="I10" s="198"/>
      <c r="J10" s="198"/>
    </row>
    <row r="11" spans="1:10" x14ac:dyDescent="0.25">
      <c r="A11" s="179" t="s">
        <v>31</v>
      </c>
      <c r="B11" s="179"/>
      <c r="C11" s="179"/>
      <c r="D11" s="199" t="s">
        <v>32</v>
      </c>
      <c r="E11" s="199"/>
      <c r="F11" s="199" t="s">
        <v>33</v>
      </c>
      <c r="G11" s="199"/>
      <c r="H11" s="199" t="s">
        <v>41</v>
      </c>
      <c r="I11" s="199"/>
      <c r="J11" s="199"/>
    </row>
    <row r="12" spans="1:10" x14ac:dyDescent="0.25">
      <c r="A12" s="179"/>
      <c r="B12" s="179"/>
      <c r="C12" s="179"/>
      <c r="D12" s="199"/>
      <c r="E12" s="199"/>
      <c r="F12" s="199"/>
      <c r="G12" s="199"/>
      <c r="H12" s="199"/>
      <c r="I12" s="199"/>
      <c r="J12" s="199"/>
    </row>
    <row r="13" spans="1:10" x14ac:dyDescent="0.25">
      <c r="A13" s="179"/>
      <c r="B13" s="179"/>
      <c r="C13" s="179"/>
      <c r="D13" s="199"/>
      <c r="E13" s="199"/>
      <c r="F13" s="199"/>
      <c r="G13" s="199"/>
      <c r="H13" s="199"/>
      <c r="I13" s="199"/>
      <c r="J13" s="199"/>
    </row>
    <row r="14" spans="1:10" ht="16.5" customHeight="1" x14ac:dyDescent="0.25">
      <c r="A14" s="205">
        <v>0.5</v>
      </c>
      <c r="B14" s="205"/>
      <c r="C14" s="205"/>
      <c r="D14" s="206">
        <f>'Plan. Orçamentária'!I15+'Plan. Orçamentária'!I19+'Plan. Orçamentária'!I33+'Plan. Orçamentária'!I36+'Plan. Orçamentária'!I41</f>
        <v>83198.737211135725</v>
      </c>
      <c r="E14" s="206"/>
      <c r="F14" s="206">
        <f>D14-((D14*I6))</f>
        <v>57068.987854128631</v>
      </c>
      <c r="G14" s="206"/>
      <c r="H14" s="200">
        <f>(A14*F14)/100</f>
        <v>285.34493927064318</v>
      </c>
      <c r="I14" s="200"/>
      <c r="J14" s="200"/>
    </row>
    <row r="15" spans="1:10" s="124" customFormat="1" ht="16.5" customHeight="1" x14ac:dyDescent="0.25">
      <c r="A15" s="196" t="s">
        <v>31</v>
      </c>
      <c r="B15" s="196"/>
      <c r="C15" s="196"/>
      <c r="D15" s="129" t="s">
        <v>34</v>
      </c>
      <c r="E15" s="129" t="s">
        <v>35</v>
      </c>
      <c r="F15" s="129" t="s">
        <v>36</v>
      </c>
      <c r="G15" s="130" t="s">
        <v>37</v>
      </c>
      <c r="H15" s="131" t="s">
        <v>39</v>
      </c>
      <c r="I15" s="129" t="s">
        <v>172</v>
      </c>
      <c r="J15" s="129" t="s">
        <v>40</v>
      </c>
    </row>
    <row r="16" spans="1:10" s="124" customFormat="1" ht="16.5" customHeight="1" x14ac:dyDescent="0.25">
      <c r="A16" s="197" t="s">
        <v>173</v>
      </c>
      <c r="B16" s="197"/>
      <c r="C16" s="197"/>
      <c r="D16" s="132"/>
      <c r="E16" s="132"/>
      <c r="F16" s="132"/>
      <c r="G16" s="132">
        <v>0.7</v>
      </c>
      <c r="H16" s="132"/>
      <c r="I16" s="132"/>
      <c r="J16" s="132">
        <f>PRODUCT(D16:H16)-I16</f>
        <v>0.7</v>
      </c>
    </row>
    <row r="17" spans="1:10" s="124" customFormat="1" ht="16.5" customHeight="1" x14ac:dyDescent="0.25">
      <c r="A17" s="197" t="s">
        <v>174</v>
      </c>
      <c r="B17" s="197"/>
      <c r="C17" s="197"/>
      <c r="D17" s="132"/>
      <c r="E17" s="132"/>
      <c r="F17" s="132"/>
      <c r="G17" s="132">
        <v>0.3</v>
      </c>
      <c r="H17" s="132"/>
      <c r="I17" s="132"/>
      <c r="J17" s="132">
        <f>PRODUCT(D17:H17)-I17</f>
        <v>0.3</v>
      </c>
    </row>
    <row r="18" spans="1:10" ht="16.5" customHeight="1" x14ac:dyDescent="0.25">
      <c r="A18" s="177" t="str">
        <f>"TOTAL - "&amp;'Plan. Orçamentária'!F11</f>
        <v>TOTAL - VB</v>
      </c>
      <c r="B18" s="177"/>
      <c r="C18" s="177"/>
      <c r="D18" s="177"/>
      <c r="E18" s="177"/>
      <c r="F18" s="177"/>
      <c r="G18" s="177"/>
      <c r="H18" s="177"/>
      <c r="I18" s="177"/>
      <c r="J18" s="54">
        <f>SUM(J16:J17)</f>
        <v>1</v>
      </c>
    </row>
    <row r="19" spans="1:10" ht="16.5" customHeight="1" x14ac:dyDescent="0.25">
      <c r="A19" s="45">
        <f>'Plan. Orçamentária'!A13</f>
        <v>2</v>
      </c>
      <c r="B19" s="160" t="str">
        <f>'Plan. Orçamentária'!D13</f>
        <v>CANTEIRO DE OBRAS</v>
      </c>
      <c r="C19" s="160"/>
      <c r="D19" s="160"/>
      <c r="E19" s="160"/>
      <c r="F19" s="160"/>
      <c r="G19" s="160"/>
      <c r="H19" s="160"/>
      <c r="I19" s="160"/>
      <c r="J19" s="160"/>
    </row>
    <row r="20" spans="1:10" ht="25.5" customHeight="1" x14ac:dyDescent="0.25">
      <c r="A20" s="48" t="str">
        <f>'Plan. Orçamentária'!A14</f>
        <v>2.1</v>
      </c>
      <c r="B20" s="178" t="str">
        <f>'Plan. Orçamentária'!D14</f>
        <v>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v>
      </c>
      <c r="C20" s="178"/>
      <c r="D20" s="178"/>
      <c r="E20" s="178"/>
      <c r="F20" s="178"/>
      <c r="G20" s="178"/>
      <c r="H20" s="178"/>
      <c r="I20" s="178"/>
      <c r="J20" s="178"/>
    </row>
    <row r="21" spans="1:10" ht="16.5" customHeight="1" x14ac:dyDescent="0.25">
      <c r="A21" s="179" t="s">
        <v>31</v>
      </c>
      <c r="B21" s="179"/>
      <c r="C21" s="179"/>
      <c r="D21" s="45" t="s">
        <v>34</v>
      </c>
      <c r="E21" s="45" t="s">
        <v>35</v>
      </c>
      <c r="F21" s="45" t="s">
        <v>36</v>
      </c>
      <c r="G21" s="45" t="s">
        <v>37</v>
      </c>
      <c r="H21" s="45" t="s">
        <v>38</v>
      </c>
      <c r="I21" s="97" t="s">
        <v>119</v>
      </c>
      <c r="J21" s="45" t="s">
        <v>40</v>
      </c>
    </row>
    <row r="22" spans="1:10" ht="16.5" customHeight="1" x14ac:dyDescent="0.25">
      <c r="A22" s="183" t="s">
        <v>117</v>
      </c>
      <c r="B22" s="183"/>
      <c r="C22" s="183"/>
      <c r="D22" s="46"/>
      <c r="E22" s="46"/>
      <c r="F22" s="46"/>
      <c r="G22" s="46">
        <v>1</v>
      </c>
      <c r="H22" s="46"/>
      <c r="I22" s="46"/>
      <c r="J22" s="46">
        <f>PRODUCT(D22:H22)-I22</f>
        <v>1</v>
      </c>
    </row>
    <row r="23" spans="1:10" ht="16.5" customHeight="1" x14ac:dyDescent="0.25">
      <c r="A23" s="177" t="str">
        <f>"TOTAL - "&amp;'Plan. Orçamentária'!F14</f>
        <v>TOTAL - UN</v>
      </c>
      <c r="B23" s="177"/>
      <c r="C23" s="177"/>
      <c r="D23" s="177"/>
      <c r="E23" s="177"/>
      <c r="F23" s="177"/>
      <c r="G23" s="177"/>
      <c r="H23" s="177"/>
      <c r="I23" s="177"/>
      <c r="J23" s="47">
        <f>SUM(J22)</f>
        <v>1</v>
      </c>
    </row>
    <row r="24" spans="1:10" s="50" customFormat="1" ht="16.5" customHeight="1" x14ac:dyDescent="0.25">
      <c r="A24" s="45">
        <f>'Plan. Orçamentária'!A16</f>
        <v>3</v>
      </c>
      <c r="B24" s="160" t="str">
        <f>'Plan. Orçamentária'!D16</f>
        <v>ADMINISTRAÇÃO LOCAL</v>
      </c>
      <c r="C24" s="160"/>
      <c r="D24" s="160"/>
      <c r="E24" s="160"/>
      <c r="F24" s="160"/>
      <c r="G24" s="160"/>
      <c r="H24" s="160"/>
      <c r="I24" s="160"/>
      <c r="J24" s="160"/>
    </row>
    <row r="25" spans="1:10" s="50" customFormat="1" ht="25.5" customHeight="1" x14ac:dyDescent="0.25">
      <c r="A25" s="55" t="str">
        <f>'Plan. Orçamentária'!A17</f>
        <v>3.1</v>
      </c>
      <c r="B25" s="178" t="str">
        <f>'Plan. Orçamentária'!D17</f>
        <v>Engenheiro/Arquiteto Júnior</v>
      </c>
      <c r="C25" s="178"/>
      <c r="D25" s="178"/>
      <c r="E25" s="178"/>
      <c r="F25" s="178"/>
      <c r="G25" s="178"/>
      <c r="H25" s="178"/>
      <c r="I25" s="178"/>
      <c r="J25" s="178"/>
    </row>
    <row r="26" spans="1:10" s="50" customFormat="1" ht="16.5" customHeight="1" x14ac:dyDescent="0.25">
      <c r="A26" s="179" t="s">
        <v>31</v>
      </c>
      <c r="B26" s="179"/>
      <c r="C26" s="179"/>
      <c r="D26" s="45" t="s">
        <v>34</v>
      </c>
      <c r="E26" s="45" t="s">
        <v>35</v>
      </c>
      <c r="F26" s="45" t="s">
        <v>36</v>
      </c>
      <c r="G26" s="45" t="s">
        <v>37</v>
      </c>
      <c r="H26" s="45" t="s">
        <v>60</v>
      </c>
      <c r="I26" s="97" t="s">
        <v>119</v>
      </c>
      <c r="J26" s="45" t="s">
        <v>40</v>
      </c>
    </row>
    <row r="27" spans="1:10" s="50" customFormat="1" ht="16.5" customHeight="1" x14ac:dyDescent="0.25">
      <c r="A27" s="183" t="s">
        <v>117</v>
      </c>
      <c r="B27" s="183"/>
      <c r="C27" s="183"/>
      <c r="D27" s="46"/>
      <c r="E27" s="46"/>
      <c r="F27" s="46"/>
      <c r="G27" s="46">
        <f>(1*22)</f>
        <v>22</v>
      </c>
      <c r="H27" s="46">
        <v>2</v>
      </c>
      <c r="I27" s="46"/>
      <c r="J27" s="46">
        <f>PRODUCT(D27:H27)-I27</f>
        <v>44</v>
      </c>
    </row>
    <row r="28" spans="1:10" s="50" customFormat="1" ht="16.5" customHeight="1" x14ac:dyDescent="0.25">
      <c r="A28" s="177" t="str">
        <f>"TOTAL - "&amp;'Plan. Orçamentária'!F17</f>
        <v>TOTAL - H</v>
      </c>
      <c r="B28" s="177"/>
      <c r="C28" s="177"/>
      <c r="D28" s="177"/>
      <c r="E28" s="177"/>
      <c r="F28" s="177"/>
      <c r="G28" s="177"/>
      <c r="H28" s="177"/>
      <c r="I28" s="177"/>
      <c r="J28" s="54">
        <f>SUM(J27)</f>
        <v>44</v>
      </c>
    </row>
    <row r="29" spans="1:10" s="50" customFormat="1" ht="25.5" customHeight="1" x14ac:dyDescent="0.25">
      <c r="A29" s="55" t="str">
        <f>'Plan. Orçamentária'!A18</f>
        <v>3.2</v>
      </c>
      <c r="B29" s="178" t="str">
        <f>'Plan. Orçamentária'!D18</f>
        <v>Encarregado geral de obras com encargos complementares</v>
      </c>
      <c r="C29" s="178"/>
      <c r="D29" s="178"/>
      <c r="E29" s="178"/>
      <c r="F29" s="178"/>
      <c r="G29" s="178"/>
      <c r="H29" s="178"/>
      <c r="I29" s="178"/>
      <c r="J29" s="178"/>
    </row>
    <row r="30" spans="1:10" s="50" customFormat="1" ht="16.5" customHeight="1" x14ac:dyDescent="0.25">
      <c r="A30" s="179" t="s">
        <v>31</v>
      </c>
      <c r="B30" s="179"/>
      <c r="C30" s="179"/>
      <c r="D30" s="45" t="s">
        <v>34</v>
      </c>
      <c r="E30" s="45" t="s">
        <v>35</v>
      </c>
      <c r="F30" s="45" t="s">
        <v>36</v>
      </c>
      <c r="G30" s="45" t="s">
        <v>37</v>
      </c>
      <c r="H30" s="45" t="s">
        <v>38</v>
      </c>
      <c r="I30" s="97" t="s">
        <v>119</v>
      </c>
      <c r="J30" s="45" t="s">
        <v>40</v>
      </c>
    </row>
    <row r="31" spans="1:10" s="50" customFormat="1" ht="16.5" customHeight="1" x14ac:dyDescent="0.25">
      <c r="A31" s="183" t="s">
        <v>117</v>
      </c>
      <c r="B31" s="183"/>
      <c r="C31" s="183"/>
      <c r="D31" s="46"/>
      <c r="E31" s="46"/>
      <c r="F31" s="46"/>
      <c r="G31" s="46">
        <v>2</v>
      </c>
      <c r="H31" s="46"/>
      <c r="I31" s="46"/>
      <c r="J31" s="46">
        <f>PRODUCT(D31:H31)-I31</f>
        <v>2</v>
      </c>
    </row>
    <row r="32" spans="1:10" s="50" customFormat="1" ht="16.5" customHeight="1" x14ac:dyDescent="0.25">
      <c r="A32" s="177" t="str">
        <f>"TOTAL - "&amp;'Plan. Orçamentária'!F18</f>
        <v>TOTAL - MÊS</v>
      </c>
      <c r="B32" s="177"/>
      <c r="C32" s="177"/>
      <c r="D32" s="177"/>
      <c r="E32" s="177"/>
      <c r="F32" s="177"/>
      <c r="G32" s="177"/>
      <c r="H32" s="177"/>
      <c r="I32" s="177"/>
      <c r="J32" s="54">
        <f>SUM(J31)</f>
        <v>2</v>
      </c>
    </row>
    <row r="33" spans="1:10" s="44" customFormat="1" ht="16.5" customHeight="1" x14ac:dyDescent="0.25">
      <c r="A33" s="45">
        <f>'Plan. Orçamentária'!A20</f>
        <v>4</v>
      </c>
      <c r="B33" s="160" t="str">
        <f>'Plan. Orçamentária'!D20</f>
        <v>REFORMA DE TELHADO</v>
      </c>
      <c r="C33" s="160"/>
      <c r="D33" s="160"/>
      <c r="E33" s="160"/>
      <c r="F33" s="160"/>
      <c r="G33" s="160"/>
      <c r="H33" s="160"/>
      <c r="I33" s="160"/>
      <c r="J33" s="160"/>
    </row>
    <row r="34" spans="1:10" s="50" customFormat="1" ht="28.5" customHeight="1" x14ac:dyDescent="0.25">
      <c r="A34" s="55" t="str">
        <f>'Plan. Orçamentária'!A21</f>
        <v>4.1</v>
      </c>
      <c r="B34" s="178" t="str">
        <f>'Plan. Orçamentária'!D21</f>
        <v>Remoção manual de telha em fibrocimento, tipo ondulada, com reaproveitamento, inclusive afastamento e empilhamento, exclusive transporte e retirada do material removido não reaproveitável</v>
      </c>
      <c r="C34" s="178"/>
      <c r="D34" s="178"/>
      <c r="E34" s="178"/>
      <c r="F34" s="178"/>
      <c r="G34" s="178"/>
      <c r="H34" s="178"/>
      <c r="I34" s="178"/>
      <c r="J34" s="178"/>
    </row>
    <row r="35" spans="1:10" s="44" customFormat="1" ht="27" customHeight="1" x14ac:dyDescent="0.25">
      <c r="A35" s="179" t="s">
        <v>31</v>
      </c>
      <c r="B35" s="179"/>
      <c r="C35" s="179"/>
      <c r="D35" s="45" t="s">
        <v>34</v>
      </c>
      <c r="E35" s="41" t="s">
        <v>43</v>
      </c>
      <c r="F35" s="99" t="s">
        <v>118</v>
      </c>
      <c r="G35" s="41" t="s">
        <v>45</v>
      </c>
      <c r="H35" s="45" t="s">
        <v>38</v>
      </c>
      <c r="I35" s="45" t="s">
        <v>119</v>
      </c>
      <c r="J35" s="45" t="s">
        <v>40</v>
      </c>
    </row>
    <row r="36" spans="1:10" s="44" customFormat="1" ht="16.5" customHeight="1" x14ac:dyDescent="0.25">
      <c r="A36" s="183" t="s">
        <v>46</v>
      </c>
      <c r="B36" s="183"/>
      <c r="C36" s="183"/>
      <c r="D36" s="46">
        <v>11.05</v>
      </c>
      <c r="E36" s="46">
        <v>5.65</v>
      </c>
      <c r="F36" s="100">
        <v>15</v>
      </c>
      <c r="G36" s="46">
        <f t="shared" ref="G36:G38" si="0">E36/0.965925826</f>
        <v>5.8493104210674662</v>
      </c>
      <c r="H36" s="46"/>
      <c r="I36" s="46"/>
      <c r="J36" s="46">
        <f t="shared" ref="J36:J38" si="1">D36*G36-I36</f>
        <v>64.634880152795503</v>
      </c>
    </row>
    <row r="37" spans="1:10" s="50" customFormat="1" ht="16.5" customHeight="1" x14ac:dyDescent="0.25">
      <c r="A37" s="183" t="s">
        <v>47</v>
      </c>
      <c r="B37" s="183"/>
      <c r="C37" s="183"/>
      <c r="D37" s="46">
        <v>4.55</v>
      </c>
      <c r="E37" s="46">
        <v>5</v>
      </c>
      <c r="F37" s="100">
        <v>15</v>
      </c>
      <c r="G37" s="46">
        <f t="shared" si="0"/>
        <v>5.1763809035995276</v>
      </c>
      <c r="H37" s="46"/>
      <c r="I37" s="46"/>
      <c r="J37" s="46">
        <f t="shared" si="1"/>
        <v>23.552533111377851</v>
      </c>
    </row>
    <row r="38" spans="1:10" s="50" customFormat="1" ht="16.5" customHeight="1" x14ac:dyDescent="0.25">
      <c r="A38" s="183" t="s">
        <v>48</v>
      </c>
      <c r="B38" s="183"/>
      <c r="C38" s="183"/>
      <c r="D38" s="46">
        <v>1.45</v>
      </c>
      <c r="E38" s="46">
        <v>5</v>
      </c>
      <c r="F38" s="100">
        <v>15</v>
      </c>
      <c r="G38" s="46">
        <f t="shared" si="0"/>
        <v>5.1763809035995276</v>
      </c>
      <c r="H38" s="46"/>
      <c r="I38" s="46"/>
      <c r="J38" s="46">
        <f t="shared" si="1"/>
        <v>7.5057523102193144</v>
      </c>
    </row>
    <row r="39" spans="1:10" s="50" customFormat="1" ht="16.5" customHeight="1" x14ac:dyDescent="0.25">
      <c r="A39" s="183" t="s">
        <v>143</v>
      </c>
      <c r="B39" s="183"/>
      <c r="C39" s="183"/>
      <c r="D39" s="46">
        <v>11.05</v>
      </c>
      <c r="E39" s="46">
        <v>5.65</v>
      </c>
      <c r="F39" s="100">
        <v>15</v>
      </c>
      <c r="G39" s="46">
        <f t="shared" ref="G39" si="2">E39/0.965925826</f>
        <v>5.8493104210674662</v>
      </c>
      <c r="H39" s="46"/>
      <c r="I39" s="46"/>
      <c r="J39" s="46">
        <f t="shared" ref="J39" si="3">D39*G39-I39</f>
        <v>64.634880152795503</v>
      </c>
    </row>
    <row r="40" spans="1:10" s="44" customFormat="1" ht="16.5" customHeight="1" x14ac:dyDescent="0.25">
      <c r="A40" s="193" t="str">
        <f>"TOTAL - "&amp;'Plan. Orçamentária'!F21</f>
        <v>TOTAL - M2</v>
      </c>
      <c r="B40" s="194"/>
      <c r="C40" s="194"/>
      <c r="D40" s="194"/>
      <c r="E40" s="194"/>
      <c r="F40" s="194"/>
      <c r="G40" s="194"/>
      <c r="H40" s="194"/>
      <c r="I40" s="195"/>
      <c r="J40" s="47">
        <f>SUM(J36:J39)</f>
        <v>160.32804572718817</v>
      </c>
    </row>
    <row r="41" spans="1:10" s="50" customFormat="1" ht="28.5" customHeight="1" x14ac:dyDescent="0.25">
      <c r="A41" s="55" t="str">
        <f>'Plan. Orçamentária'!A22</f>
        <v>4.2</v>
      </c>
      <c r="B41" s="178" t="str">
        <f>'Plan. Orçamentária'!D22</f>
        <v>Remoção manual de engradamento para telha tipo metálica, pvc ou fibrocimento, com reaproveitamento, inclusive afastamento e empilhamento, exclusive transporte e retirada do material removido não reaproveitável</v>
      </c>
      <c r="C41" s="178"/>
      <c r="D41" s="178"/>
      <c r="E41" s="178"/>
      <c r="F41" s="178"/>
      <c r="G41" s="178"/>
      <c r="H41" s="178"/>
      <c r="I41" s="178"/>
      <c r="J41" s="178"/>
    </row>
    <row r="42" spans="1:10" s="50" customFormat="1" ht="27" customHeight="1" x14ac:dyDescent="0.25">
      <c r="A42" s="179" t="s">
        <v>31</v>
      </c>
      <c r="B42" s="179"/>
      <c r="C42" s="179"/>
      <c r="D42" s="121" t="s">
        <v>34</v>
      </c>
      <c r="E42" s="121" t="s">
        <v>35</v>
      </c>
      <c r="F42" s="121" t="s">
        <v>36</v>
      </c>
      <c r="G42" s="134" t="s">
        <v>45</v>
      </c>
      <c r="H42" s="112" t="s">
        <v>38</v>
      </c>
      <c r="I42" s="112" t="s">
        <v>119</v>
      </c>
      <c r="J42" s="112" t="s">
        <v>40</v>
      </c>
    </row>
    <row r="43" spans="1:10" s="50" customFormat="1" ht="16.5" customHeight="1" x14ac:dyDescent="0.25">
      <c r="A43" s="183" t="s">
        <v>46</v>
      </c>
      <c r="B43" s="183"/>
      <c r="C43" s="183"/>
      <c r="D43" s="46">
        <v>11.05</v>
      </c>
      <c r="E43" s="46">
        <v>5.65</v>
      </c>
      <c r="F43" s="100">
        <v>15</v>
      </c>
      <c r="G43" s="46">
        <f t="shared" ref="G43:G46" si="4">E43/0.965925826</f>
        <v>5.8493104210674662</v>
      </c>
      <c r="H43" s="46"/>
      <c r="I43" s="46"/>
      <c r="J43" s="46">
        <f t="shared" ref="J43:J46" si="5">D43*G43-I43</f>
        <v>64.634880152795503</v>
      </c>
    </row>
    <row r="44" spans="1:10" s="50" customFormat="1" ht="16.5" customHeight="1" x14ac:dyDescent="0.25">
      <c r="A44" s="183" t="s">
        <v>47</v>
      </c>
      <c r="B44" s="183"/>
      <c r="C44" s="183"/>
      <c r="D44" s="46">
        <v>4.4000000000000004</v>
      </c>
      <c r="E44" s="46">
        <v>5</v>
      </c>
      <c r="F44" s="100">
        <v>15</v>
      </c>
      <c r="G44" s="46">
        <f t="shared" si="4"/>
        <v>5.1763809035995276</v>
      </c>
      <c r="H44" s="46"/>
      <c r="I44" s="46"/>
      <c r="J44" s="46">
        <f t="shared" si="5"/>
        <v>22.776075975837923</v>
      </c>
    </row>
    <row r="45" spans="1:10" s="50" customFormat="1" ht="16.5" customHeight="1" x14ac:dyDescent="0.25">
      <c r="A45" s="183" t="s">
        <v>48</v>
      </c>
      <c r="B45" s="183"/>
      <c r="C45" s="183"/>
      <c r="D45" s="46">
        <v>1.45</v>
      </c>
      <c r="E45" s="46">
        <v>5</v>
      </c>
      <c r="F45" s="100">
        <v>15</v>
      </c>
      <c r="G45" s="46">
        <f t="shared" si="4"/>
        <v>5.1763809035995276</v>
      </c>
      <c r="H45" s="46"/>
      <c r="I45" s="46"/>
      <c r="J45" s="46">
        <f t="shared" si="5"/>
        <v>7.5057523102193144</v>
      </c>
    </row>
    <row r="46" spans="1:10" s="50" customFormat="1" ht="16.5" customHeight="1" x14ac:dyDescent="0.25">
      <c r="A46" s="183" t="s">
        <v>143</v>
      </c>
      <c r="B46" s="183"/>
      <c r="C46" s="183"/>
      <c r="D46" s="46">
        <v>11.05</v>
      </c>
      <c r="E46" s="46">
        <v>5.65</v>
      </c>
      <c r="F46" s="100">
        <v>15</v>
      </c>
      <c r="G46" s="46">
        <f t="shared" si="4"/>
        <v>5.8493104210674662</v>
      </c>
      <c r="H46" s="46"/>
      <c r="I46" s="46"/>
      <c r="J46" s="46">
        <f t="shared" si="5"/>
        <v>64.634880152795503</v>
      </c>
    </row>
    <row r="47" spans="1:10" s="50" customFormat="1" ht="16.5" customHeight="1" x14ac:dyDescent="0.25">
      <c r="A47" s="193" t="str">
        <f>"TOTAL - "&amp;'Plan. Orçamentária'!F22</f>
        <v>TOTAL - M2</v>
      </c>
      <c r="B47" s="194"/>
      <c r="C47" s="194"/>
      <c r="D47" s="194"/>
      <c r="E47" s="194"/>
      <c r="F47" s="194"/>
      <c r="G47" s="194"/>
      <c r="H47" s="194"/>
      <c r="I47" s="195"/>
      <c r="J47" s="54">
        <f>SUM(J43:J46)</f>
        <v>159.55158859164823</v>
      </c>
    </row>
    <row r="48" spans="1:10" s="50" customFormat="1" ht="16.5" customHeight="1" x14ac:dyDescent="0.25">
      <c r="A48" s="55" t="str">
        <f>'Plan. Orçamentária'!A23</f>
        <v>4.3</v>
      </c>
      <c r="B48" s="178" t="str">
        <f>'Plan. Orçamentária'!D23</f>
        <v>Trama de aço composta por terças para telhados de até 2 águas para telha ondulada de fibrocimento, metálica, plástica ou termoacústica, incluso transporte vertical. Af_07/201</v>
      </c>
      <c r="C48" s="178"/>
      <c r="D48" s="178"/>
      <c r="E48" s="178"/>
      <c r="F48" s="178"/>
      <c r="G48" s="178"/>
      <c r="H48" s="178"/>
      <c r="I48" s="178"/>
      <c r="J48" s="178"/>
    </row>
    <row r="49" spans="1:10" s="50" customFormat="1" ht="25.5" x14ac:dyDescent="0.25">
      <c r="A49" s="179" t="s">
        <v>31</v>
      </c>
      <c r="B49" s="179"/>
      <c r="C49" s="179"/>
      <c r="D49" s="102" t="s">
        <v>34</v>
      </c>
      <c r="E49" s="110" t="s">
        <v>43</v>
      </c>
      <c r="F49" s="110" t="s">
        <v>118</v>
      </c>
      <c r="G49" s="103" t="s">
        <v>45</v>
      </c>
      <c r="H49" s="102" t="s">
        <v>37</v>
      </c>
      <c r="I49" s="102" t="s">
        <v>119</v>
      </c>
      <c r="J49" s="102" t="s">
        <v>40</v>
      </c>
    </row>
    <row r="50" spans="1:10" s="50" customFormat="1" ht="16.5" customHeight="1" x14ac:dyDescent="0.25">
      <c r="A50" s="183" t="s">
        <v>46</v>
      </c>
      <c r="B50" s="183"/>
      <c r="C50" s="183"/>
      <c r="D50" s="46">
        <v>11.05</v>
      </c>
      <c r="E50" s="46">
        <v>5.65</v>
      </c>
      <c r="F50" s="100">
        <v>5</v>
      </c>
      <c r="G50" s="46">
        <f>E50/0.996194698</f>
        <v>5.6715820826422432</v>
      </c>
      <c r="H50" s="46"/>
      <c r="I50" s="46"/>
      <c r="J50" s="46">
        <f>D50*G50-I50</f>
        <v>62.670982013196792</v>
      </c>
    </row>
    <row r="51" spans="1:10" s="50" customFormat="1" ht="16.5" customHeight="1" x14ac:dyDescent="0.25">
      <c r="A51" s="183" t="s">
        <v>47</v>
      </c>
      <c r="B51" s="183"/>
      <c r="C51" s="183"/>
      <c r="D51" s="46">
        <v>4.55</v>
      </c>
      <c r="E51" s="46">
        <v>5.0999999999999996</v>
      </c>
      <c r="F51" s="100">
        <v>5</v>
      </c>
      <c r="G51" s="46">
        <f t="shared" ref="G51:G54" si="6">E51/0.996194698</f>
        <v>5.1194811719425548</v>
      </c>
      <c r="H51" s="46"/>
      <c r="I51" s="46"/>
      <c r="J51" s="46">
        <f>D51*G51-I51</f>
        <v>23.293639332338625</v>
      </c>
    </row>
    <row r="52" spans="1:10" s="50" customFormat="1" ht="16.5" customHeight="1" x14ac:dyDescent="0.25">
      <c r="A52" s="183" t="s">
        <v>48</v>
      </c>
      <c r="B52" s="183"/>
      <c r="C52" s="183"/>
      <c r="D52" s="46">
        <v>1.45</v>
      </c>
      <c r="E52" s="46">
        <v>5.0999999999999996</v>
      </c>
      <c r="F52" s="100">
        <v>5</v>
      </c>
      <c r="G52" s="46">
        <f t="shared" si="6"/>
        <v>5.1194811719425548</v>
      </c>
      <c r="H52" s="46"/>
      <c r="I52" s="46"/>
      <c r="J52" s="46">
        <f>D52*G52-I52</f>
        <v>7.423247699316704</v>
      </c>
    </row>
    <row r="53" spans="1:10" s="50" customFormat="1" ht="16.5" customHeight="1" x14ac:dyDescent="0.25">
      <c r="A53" s="183" t="s">
        <v>143</v>
      </c>
      <c r="B53" s="183"/>
      <c r="C53" s="183"/>
      <c r="D53" s="46">
        <v>11.05</v>
      </c>
      <c r="E53" s="46">
        <v>5.65</v>
      </c>
      <c r="F53" s="100">
        <v>5</v>
      </c>
      <c r="G53" s="46">
        <f t="shared" si="6"/>
        <v>5.6715820826422432</v>
      </c>
      <c r="H53" s="46"/>
      <c r="I53" s="46"/>
      <c r="J53" s="46">
        <f>D53*G53-I53</f>
        <v>62.670982013196792</v>
      </c>
    </row>
    <row r="54" spans="1:10" s="50" customFormat="1" ht="16.5" customHeight="1" x14ac:dyDescent="0.25">
      <c r="A54" s="184" t="s">
        <v>126</v>
      </c>
      <c r="B54" s="185"/>
      <c r="C54" s="186"/>
      <c r="D54" s="46">
        <v>1.7</v>
      </c>
      <c r="E54" s="46">
        <v>3.5</v>
      </c>
      <c r="F54" s="100">
        <v>5</v>
      </c>
      <c r="G54" s="46">
        <f t="shared" si="6"/>
        <v>3.513369431725283</v>
      </c>
      <c r="H54" s="46"/>
      <c r="I54" s="46"/>
      <c r="J54" s="46">
        <f>D54*G54-I54</f>
        <v>5.9727280339329809</v>
      </c>
    </row>
    <row r="55" spans="1:10" s="50" customFormat="1" ht="16.5" customHeight="1" x14ac:dyDescent="0.25">
      <c r="A55" s="177" t="str">
        <f>"TOTAL - "&amp;'Plan. Orçamentária'!F23</f>
        <v>TOTAL - M2</v>
      </c>
      <c r="B55" s="177"/>
      <c r="C55" s="177"/>
      <c r="D55" s="177"/>
      <c r="E55" s="177"/>
      <c r="F55" s="177"/>
      <c r="G55" s="177"/>
      <c r="H55" s="177"/>
      <c r="I55" s="177"/>
      <c r="J55" s="54">
        <f>SUM(J50:J54)</f>
        <v>162.03157909198188</v>
      </c>
    </row>
    <row r="56" spans="1:10" s="50" customFormat="1" ht="16.5" customHeight="1" x14ac:dyDescent="0.25">
      <c r="A56" s="55" t="str">
        <f>'Plan. Orçamentária'!A24</f>
        <v>4.4</v>
      </c>
      <c r="B56" s="178" t="str">
        <f>'Plan. Orçamentária'!D24</f>
        <v>Cobertura em telha metálica galvanizada trapezoidal, tipo simples, esp. 0,50mm, acabamento natural, inclusive acessórios para fixação, fornecimento e instalação</v>
      </c>
      <c r="C56" s="178"/>
      <c r="D56" s="178"/>
      <c r="E56" s="178"/>
      <c r="F56" s="178"/>
      <c r="G56" s="178"/>
      <c r="H56" s="178"/>
      <c r="I56" s="178"/>
      <c r="J56" s="178"/>
    </row>
    <row r="57" spans="1:10" s="44" customFormat="1" ht="28.5" customHeight="1" x14ac:dyDescent="0.25">
      <c r="A57" s="179" t="s">
        <v>31</v>
      </c>
      <c r="B57" s="179"/>
      <c r="C57" s="179"/>
      <c r="D57" s="45" t="s">
        <v>34</v>
      </c>
      <c r="E57" s="110" t="s">
        <v>43</v>
      </c>
      <c r="F57" s="110" t="s">
        <v>118</v>
      </c>
      <c r="G57" s="41" t="s">
        <v>45</v>
      </c>
      <c r="H57" s="102" t="s">
        <v>37</v>
      </c>
      <c r="I57" s="97" t="s">
        <v>119</v>
      </c>
      <c r="J57" s="45" t="s">
        <v>40</v>
      </c>
    </row>
    <row r="58" spans="1:10" s="44" customFormat="1" ht="16.5" customHeight="1" x14ac:dyDescent="0.25">
      <c r="A58" s="183" t="s">
        <v>46</v>
      </c>
      <c r="B58" s="183"/>
      <c r="C58" s="183"/>
      <c r="D58" s="46">
        <v>11.05</v>
      </c>
      <c r="E58" s="46">
        <v>5.65</v>
      </c>
      <c r="F58" s="100">
        <v>5</v>
      </c>
      <c r="G58" s="46">
        <f>E58/0.996194698</f>
        <v>5.6715820826422432</v>
      </c>
      <c r="H58" s="46"/>
      <c r="I58" s="46"/>
      <c r="J58" s="46">
        <f>D58*G58-I58</f>
        <v>62.670982013196792</v>
      </c>
    </row>
    <row r="59" spans="1:10" s="50" customFormat="1" ht="16.5" customHeight="1" x14ac:dyDescent="0.25">
      <c r="A59" s="183" t="s">
        <v>47</v>
      </c>
      <c r="B59" s="183"/>
      <c r="C59" s="183"/>
      <c r="D59" s="46">
        <v>4.55</v>
      </c>
      <c r="E59" s="46">
        <v>5.0999999999999996</v>
      </c>
      <c r="F59" s="100">
        <v>5</v>
      </c>
      <c r="G59" s="46">
        <f t="shared" ref="G59:G62" si="7">E59/0.996194698</f>
        <v>5.1194811719425548</v>
      </c>
      <c r="H59" s="46"/>
      <c r="I59" s="46"/>
      <c r="J59" s="46">
        <f>D59*G59-I59</f>
        <v>23.293639332338625</v>
      </c>
    </row>
    <row r="60" spans="1:10" s="50" customFormat="1" ht="16.5" customHeight="1" x14ac:dyDescent="0.25">
      <c r="A60" s="183" t="s">
        <v>48</v>
      </c>
      <c r="B60" s="183"/>
      <c r="C60" s="183"/>
      <c r="D60" s="46">
        <v>1.45</v>
      </c>
      <c r="E60" s="46">
        <v>5.0999999999999996</v>
      </c>
      <c r="F60" s="100">
        <v>5</v>
      </c>
      <c r="G60" s="46">
        <f t="shared" ref="G60" si="8">E60/0.996194698</f>
        <v>5.1194811719425548</v>
      </c>
      <c r="H60" s="46"/>
      <c r="I60" s="46"/>
      <c r="J60" s="46">
        <f>D60*G60-I60</f>
        <v>7.423247699316704</v>
      </c>
    </row>
    <row r="61" spans="1:10" s="50" customFormat="1" ht="16.5" customHeight="1" x14ac:dyDescent="0.25">
      <c r="A61" s="183" t="s">
        <v>143</v>
      </c>
      <c r="B61" s="183"/>
      <c r="C61" s="183"/>
      <c r="D61" s="46">
        <v>11.05</v>
      </c>
      <c r="E61" s="46">
        <v>5.65</v>
      </c>
      <c r="F61" s="100">
        <v>5</v>
      </c>
      <c r="G61" s="46">
        <f t="shared" si="7"/>
        <v>5.6715820826422432</v>
      </c>
      <c r="H61" s="46"/>
      <c r="I61" s="46"/>
      <c r="J61" s="46">
        <f>D61*G61-I61</f>
        <v>62.670982013196792</v>
      </c>
    </row>
    <row r="62" spans="1:10" s="50" customFormat="1" ht="16.5" customHeight="1" x14ac:dyDescent="0.25">
      <c r="A62" s="184" t="s">
        <v>126</v>
      </c>
      <c r="B62" s="185"/>
      <c r="C62" s="186"/>
      <c r="D62" s="46">
        <v>1.7</v>
      </c>
      <c r="E62" s="46">
        <v>3.5</v>
      </c>
      <c r="F62" s="100">
        <v>5</v>
      </c>
      <c r="G62" s="46">
        <f t="shared" si="7"/>
        <v>3.513369431725283</v>
      </c>
      <c r="H62" s="46"/>
      <c r="I62" s="46"/>
      <c r="J62" s="46">
        <f>D62*G62-I62</f>
        <v>5.9727280339329809</v>
      </c>
    </row>
    <row r="63" spans="1:10" s="44" customFormat="1" ht="16.5" customHeight="1" x14ac:dyDescent="0.25">
      <c r="A63" s="177" t="str">
        <f>"TOTAL - "&amp;'Plan. Orçamentária'!F24</f>
        <v>TOTAL - M2</v>
      </c>
      <c r="B63" s="177"/>
      <c r="C63" s="177"/>
      <c r="D63" s="177"/>
      <c r="E63" s="177"/>
      <c r="F63" s="177"/>
      <c r="G63" s="177"/>
      <c r="H63" s="177"/>
      <c r="I63" s="177"/>
      <c r="J63" s="47">
        <f>SUM(J58:J62)</f>
        <v>162.03157909198188</v>
      </c>
    </row>
    <row r="64" spans="1:10" s="50" customFormat="1" ht="27" customHeight="1" x14ac:dyDescent="0.25">
      <c r="A64" s="55" t="str">
        <f>'Plan. Orçamentária'!A25</f>
        <v>4.5</v>
      </c>
      <c r="B64" s="178" t="str">
        <f>'Plan. Orçamentária'!D25</f>
        <v>Fornecimento de estrutura metálica em perfil em 'U' soldado, inclusive fabricação, transporte, montagem e aplicação de fundo preparador anticorrosivo em superfície metálica, uma (1) demão</v>
      </c>
      <c r="C64" s="178"/>
      <c r="D64" s="178"/>
      <c r="E64" s="178"/>
      <c r="F64" s="178"/>
      <c r="G64" s="178"/>
      <c r="H64" s="178"/>
      <c r="I64" s="178"/>
      <c r="J64" s="178"/>
    </row>
    <row r="65" spans="1:10" s="50" customFormat="1" x14ac:dyDescent="0.25">
      <c r="A65" s="179" t="s">
        <v>31</v>
      </c>
      <c r="B65" s="179"/>
      <c r="C65" s="179"/>
      <c r="D65" s="103" t="s">
        <v>34</v>
      </c>
      <c r="E65" s="103" t="s">
        <v>133</v>
      </c>
      <c r="F65" s="102" t="s">
        <v>36</v>
      </c>
      <c r="G65" s="103" t="s">
        <v>136</v>
      </c>
      <c r="H65" s="102" t="s">
        <v>37</v>
      </c>
      <c r="I65" s="102" t="s">
        <v>119</v>
      </c>
      <c r="J65" s="102" t="s">
        <v>40</v>
      </c>
    </row>
    <row r="66" spans="1:10" s="50" customFormat="1" ht="16.5" customHeight="1" x14ac:dyDescent="0.25">
      <c r="A66" s="183" t="s">
        <v>186</v>
      </c>
      <c r="B66" s="183"/>
      <c r="C66" s="183"/>
      <c r="D66" s="46">
        <f>1.6*7</f>
        <v>11.200000000000001</v>
      </c>
      <c r="E66" s="107"/>
      <c r="F66" s="63"/>
      <c r="G66" s="46">
        <f>20.58/6</f>
        <v>3.4299999999999997</v>
      </c>
      <c r="H66" s="46">
        <v>1</v>
      </c>
      <c r="I66" s="46"/>
      <c r="J66" s="46">
        <f>D66*G66-I66</f>
        <v>38.416000000000004</v>
      </c>
    </row>
    <row r="67" spans="1:10" s="50" customFormat="1" ht="16.5" customHeight="1" x14ac:dyDescent="0.25">
      <c r="A67" s="183" t="s">
        <v>187</v>
      </c>
      <c r="B67" s="183"/>
      <c r="C67" s="183"/>
      <c r="D67" s="63"/>
      <c r="E67" s="107"/>
      <c r="F67" s="63">
        <f>1.07*2+1.23*2</f>
        <v>4.5999999999999996</v>
      </c>
      <c r="G67" s="46">
        <f>20.58/6</f>
        <v>3.4299999999999997</v>
      </c>
      <c r="H67" s="46">
        <v>2</v>
      </c>
      <c r="I67" s="46"/>
      <c r="J67" s="46">
        <f>F67*G67*H67-I67</f>
        <v>31.555999999999994</v>
      </c>
    </row>
    <row r="68" spans="1:10" s="50" customFormat="1" ht="16.5" customHeight="1" x14ac:dyDescent="0.25">
      <c r="A68" s="177" t="str">
        <f>"TOTAL - "&amp;'Plan. Orçamentária'!F25</f>
        <v>TOTAL - KG</v>
      </c>
      <c r="B68" s="177"/>
      <c r="C68" s="177"/>
      <c r="D68" s="177"/>
      <c r="E68" s="177"/>
      <c r="F68" s="177"/>
      <c r="G68" s="177"/>
      <c r="H68" s="177"/>
      <c r="I68" s="177"/>
      <c r="J68" s="54">
        <f>SUM(J66:J67)</f>
        <v>69.971999999999994</v>
      </c>
    </row>
    <row r="69" spans="1:10" s="50" customFormat="1" ht="16.5" customHeight="1" x14ac:dyDescent="0.25">
      <c r="A69" s="55" t="str">
        <f>'Plan. Orçamentária'!A26</f>
        <v>4.6</v>
      </c>
      <c r="B69" s="178" t="str">
        <f>'Plan. Orçamentária'!D26</f>
        <v>Calha em chapa galvanizada, esp. 0,5mm (gsg-26), com desenvolvimento de 50cm, inclusive içamento manual vertical</v>
      </c>
      <c r="C69" s="178"/>
      <c r="D69" s="178"/>
      <c r="E69" s="178"/>
      <c r="F69" s="178"/>
      <c r="G69" s="178"/>
      <c r="H69" s="178"/>
      <c r="I69" s="178"/>
      <c r="J69" s="178"/>
    </row>
    <row r="70" spans="1:10" s="50" customFormat="1" ht="25.5" x14ac:dyDescent="0.25">
      <c r="A70" s="179" t="s">
        <v>31</v>
      </c>
      <c r="B70" s="179"/>
      <c r="C70" s="179"/>
      <c r="D70" s="41" t="s">
        <v>50</v>
      </c>
      <c r="E70" s="41" t="s">
        <v>51</v>
      </c>
      <c r="F70" s="45" t="s">
        <v>44</v>
      </c>
      <c r="G70" s="41" t="s">
        <v>49</v>
      </c>
      <c r="H70" s="45" t="s">
        <v>37</v>
      </c>
      <c r="I70" s="97" t="s">
        <v>119</v>
      </c>
      <c r="J70" s="45" t="s">
        <v>40</v>
      </c>
    </row>
    <row r="71" spans="1:10" s="50" customFormat="1" ht="16.5" customHeight="1" x14ac:dyDescent="0.25">
      <c r="A71" s="184" t="s">
        <v>182</v>
      </c>
      <c r="B71" s="185"/>
      <c r="C71" s="186"/>
      <c r="D71" s="53">
        <v>11.05</v>
      </c>
      <c r="E71" s="49"/>
      <c r="F71" s="56"/>
      <c r="G71" s="46"/>
      <c r="H71" s="46"/>
      <c r="I71" s="49"/>
      <c r="J71" s="46">
        <f>D71</f>
        <v>11.05</v>
      </c>
    </row>
    <row r="72" spans="1:10" s="50" customFormat="1" ht="16.5" customHeight="1" x14ac:dyDescent="0.25">
      <c r="A72" s="184" t="s">
        <v>183</v>
      </c>
      <c r="B72" s="185"/>
      <c r="C72" s="186"/>
      <c r="D72" s="53">
        <v>11.05</v>
      </c>
      <c r="E72" s="98"/>
      <c r="F72" s="56"/>
      <c r="G72" s="46"/>
      <c r="H72" s="46"/>
      <c r="I72" s="98"/>
      <c r="J72" s="46">
        <f>D72</f>
        <v>11.05</v>
      </c>
    </row>
    <row r="73" spans="1:10" s="50" customFormat="1" ht="16.5" customHeight="1" x14ac:dyDescent="0.25">
      <c r="A73" s="177" t="str">
        <f>"TOTAL - "&amp;'Plan. Orçamentária'!F26</f>
        <v>TOTAL - M</v>
      </c>
      <c r="B73" s="177"/>
      <c r="C73" s="177"/>
      <c r="D73" s="177"/>
      <c r="E73" s="177"/>
      <c r="F73" s="177"/>
      <c r="G73" s="177"/>
      <c r="H73" s="177"/>
      <c r="I73" s="177"/>
      <c r="J73" s="54">
        <f>SUM(J71:J72)</f>
        <v>22.1</v>
      </c>
    </row>
    <row r="74" spans="1:10" s="50" customFormat="1" ht="16.5" customHeight="1" x14ac:dyDescent="0.25">
      <c r="A74" s="55" t="str">
        <f>'Plan. Orçamentária'!A27</f>
        <v>4.7</v>
      </c>
      <c r="B74" s="178" t="str">
        <f>'Plan. Orçamentária'!D27</f>
        <v>Rufo e contrarrufo em chapa galvanizada, esp. 0,65mm ( gsg-24), com desenvolvimento de 33cm, inclusive içamento manual vertical</v>
      </c>
      <c r="C74" s="178"/>
      <c r="D74" s="178"/>
      <c r="E74" s="178"/>
      <c r="F74" s="178"/>
      <c r="G74" s="178"/>
      <c r="H74" s="178"/>
      <c r="I74" s="178"/>
      <c r="J74" s="178"/>
    </row>
    <row r="75" spans="1:10" s="50" customFormat="1" x14ac:dyDescent="0.25">
      <c r="A75" s="179" t="s">
        <v>31</v>
      </c>
      <c r="B75" s="179"/>
      <c r="C75" s="179"/>
      <c r="D75" s="45" t="s">
        <v>34</v>
      </c>
      <c r="E75" s="45" t="s">
        <v>35</v>
      </c>
      <c r="F75" s="116" t="s">
        <v>36</v>
      </c>
      <c r="G75" s="45" t="s">
        <v>37</v>
      </c>
      <c r="H75" s="45" t="s">
        <v>38</v>
      </c>
      <c r="I75" s="97" t="s">
        <v>119</v>
      </c>
      <c r="J75" s="45" t="s">
        <v>40</v>
      </c>
    </row>
    <row r="76" spans="1:10" s="50" customFormat="1" ht="16.5" customHeight="1" x14ac:dyDescent="0.25">
      <c r="A76" s="180" t="s">
        <v>46</v>
      </c>
      <c r="B76" s="181"/>
      <c r="C76" s="182"/>
      <c r="D76" s="46">
        <f>D50</f>
        <v>11.05</v>
      </c>
      <c r="E76" s="46"/>
      <c r="F76" s="46"/>
      <c r="G76" s="46"/>
      <c r="H76" s="46"/>
      <c r="I76" s="46"/>
      <c r="J76" s="46">
        <f>PRODUCT(D76:H76)-I76</f>
        <v>11.05</v>
      </c>
    </row>
    <row r="77" spans="1:10" s="50" customFormat="1" ht="16.5" customHeight="1" x14ac:dyDescent="0.25">
      <c r="A77" s="187"/>
      <c r="B77" s="188"/>
      <c r="C77" s="189"/>
      <c r="D77" s="46"/>
      <c r="E77" s="63">
        <f>G50</f>
        <v>5.6715820826422432</v>
      </c>
      <c r="F77" s="46"/>
      <c r="G77" s="46">
        <v>2</v>
      </c>
      <c r="H77" s="46"/>
      <c r="I77" s="46"/>
      <c r="J77" s="46">
        <f t="shared" ref="J77:J83" si="9">PRODUCT(D77:H77)-I77</f>
        <v>11.343164165284486</v>
      </c>
    </row>
    <row r="78" spans="1:10" s="50" customFormat="1" ht="16.5" customHeight="1" x14ac:dyDescent="0.25">
      <c r="A78" s="180" t="s">
        <v>47</v>
      </c>
      <c r="B78" s="181"/>
      <c r="C78" s="182"/>
      <c r="D78" s="46">
        <v>4.4000000000000004</v>
      </c>
      <c r="E78" s="46"/>
      <c r="F78" s="46"/>
      <c r="G78" s="46"/>
      <c r="H78" s="46"/>
      <c r="I78" s="46"/>
      <c r="J78" s="46">
        <f t="shared" si="9"/>
        <v>4.4000000000000004</v>
      </c>
    </row>
    <row r="79" spans="1:10" s="50" customFormat="1" ht="16.5" customHeight="1" x14ac:dyDescent="0.25">
      <c r="A79" s="187"/>
      <c r="B79" s="188"/>
      <c r="C79" s="189"/>
      <c r="D79" s="46"/>
      <c r="E79" s="63">
        <f>G51</f>
        <v>5.1194811719425548</v>
      </c>
      <c r="F79" s="46"/>
      <c r="G79" s="46">
        <v>2</v>
      </c>
      <c r="H79" s="46"/>
      <c r="I79" s="46"/>
      <c r="J79" s="46">
        <f t="shared" si="9"/>
        <v>10.23896234388511</v>
      </c>
    </row>
    <row r="80" spans="1:10" s="50" customFormat="1" ht="16.5" customHeight="1" x14ac:dyDescent="0.25">
      <c r="A80" s="180" t="s">
        <v>48</v>
      </c>
      <c r="B80" s="181"/>
      <c r="C80" s="182"/>
      <c r="D80" s="46">
        <f>D52</f>
        <v>1.45</v>
      </c>
      <c r="E80" s="46"/>
      <c r="F80" s="46"/>
      <c r="G80" s="46"/>
      <c r="H80" s="46"/>
      <c r="I80" s="46"/>
      <c r="J80" s="46">
        <f t="shared" si="9"/>
        <v>1.45</v>
      </c>
    </row>
    <row r="81" spans="1:10" s="50" customFormat="1" ht="16.5" customHeight="1" x14ac:dyDescent="0.25">
      <c r="A81" s="187"/>
      <c r="B81" s="188"/>
      <c r="C81" s="189"/>
      <c r="D81" s="46"/>
      <c r="E81" s="63">
        <f>G52</f>
        <v>5.1194811719425548</v>
      </c>
      <c r="F81" s="46"/>
      <c r="G81" s="46">
        <v>2</v>
      </c>
      <c r="H81" s="46"/>
      <c r="I81" s="46"/>
      <c r="J81" s="46">
        <f t="shared" si="9"/>
        <v>10.23896234388511</v>
      </c>
    </row>
    <row r="82" spans="1:10" s="50" customFormat="1" ht="16.5" customHeight="1" x14ac:dyDescent="0.25">
      <c r="A82" s="180" t="s">
        <v>143</v>
      </c>
      <c r="B82" s="181"/>
      <c r="C82" s="182"/>
      <c r="D82" s="46">
        <f>D53</f>
        <v>11.05</v>
      </c>
      <c r="E82" s="46"/>
      <c r="F82" s="46"/>
      <c r="G82" s="46"/>
      <c r="H82" s="46"/>
      <c r="I82" s="46"/>
      <c r="J82" s="46">
        <f t="shared" si="9"/>
        <v>11.05</v>
      </c>
    </row>
    <row r="83" spans="1:10" s="50" customFormat="1" ht="16.5" customHeight="1" x14ac:dyDescent="0.25">
      <c r="A83" s="187"/>
      <c r="B83" s="188"/>
      <c r="C83" s="189"/>
      <c r="D83" s="46"/>
      <c r="E83" s="63">
        <f>G53</f>
        <v>5.6715820826422432</v>
      </c>
      <c r="F83" s="46"/>
      <c r="G83" s="46">
        <v>2</v>
      </c>
      <c r="H83" s="46"/>
      <c r="I83" s="46"/>
      <c r="J83" s="46">
        <f t="shared" si="9"/>
        <v>11.343164165284486</v>
      </c>
    </row>
    <row r="84" spans="1:10" s="50" customFormat="1" ht="16.5" customHeight="1" x14ac:dyDescent="0.25">
      <c r="A84" s="177" t="str">
        <f>"TOTAL - "&amp;'Plan. Orçamentária'!F27</f>
        <v>TOTAL - M</v>
      </c>
      <c r="B84" s="177"/>
      <c r="C84" s="177"/>
      <c r="D84" s="177"/>
      <c r="E84" s="177"/>
      <c r="F84" s="177"/>
      <c r="G84" s="177"/>
      <c r="H84" s="177"/>
      <c r="I84" s="177"/>
      <c r="J84" s="54">
        <f>SUM(J76:J83)</f>
        <v>71.114253018339198</v>
      </c>
    </row>
    <row r="85" spans="1:10" s="50" customFormat="1" ht="16.5" customHeight="1" x14ac:dyDescent="0.25">
      <c r="A85" s="55" t="str">
        <f>'Plan. Orçamentária'!A28</f>
        <v>4.8</v>
      </c>
      <c r="B85" s="178" t="str">
        <f>'Plan. Orçamentária'!D28</f>
        <v>Manta isolante para telhados</v>
      </c>
      <c r="C85" s="178"/>
      <c r="D85" s="178"/>
      <c r="E85" s="178"/>
      <c r="F85" s="178"/>
      <c r="G85" s="178"/>
      <c r="H85" s="178"/>
      <c r="I85" s="178"/>
      <c r="J85" s="178"/>
    </row>
    <row r="86" spans="1:10" s="50" customFormat="1" ht="16.5" customHeight="1" x14ac:dyDescent="0.25">
      <c r="A86" s="179" t="s">
        <v>31</v>
      </c>
      <c r="B86" s="179"/>
      <c r="C86" s="179"/>
      <c r="D86" s="111" t="s">
        <v>34</v>
      </c>
      <c r="E86" s="111" t="s">
        <v>35</v>
      </c>
      <c r="F86" s="111" t="s">
        <v>70</v>
      </c>
      <c r="G86" s="111" t="s">
        <v>37</v>
      </c>
      <c r="H86" s="111" t="s">
        <v>69</v>
      </c>
      <c r="I86" s="111" t="s">
        <v>119</v>
      </c>
      <c r="J86" s="111" t="s">
        <v>40</v>
      </c>
    </row>
    <row r="87" spans="1:10" s="50" customFormat="1" ht="16.5" customHeight="1" x14ac:dyDescent="0.25">
      <c r="A87" s="180" t="s">
        <v>160</v>
      </c>
      <c r="B87" s="181"/>
      <c r="C87" s="182"/>
      <c r="D87" s="46">
        <f>0.15*2+0.08*2</f>
        <v>0.45999999999999996</v>
      </c>
      <c r="E87" s="46">
        <v>0.3</v>
      </c>
      <c r="F87" s="63"/>
      <c r="G87" s="46"/>
      <c r="H87" s="46"/>
      <c r="I87" s="46"/>
      <c r="J87" s="46">
        <f>PRODUCT(D87:H87)</f>
        <v>0.13799999999999998</v>
      </c>
    </row>
    <row r="88" spans="1:10" s="50" customFormat="1" ht="16.5" customHeight="1" x14ac:dyDescent="0.25">
      <c r="A88" s="180" t="s">
        <v>161</v>
      </c>
      <c r="B88" s="181"/>
      <c r="C88" s="182"/>
      <c r="D88" s="46">
        <v>8</v>
      </c>
      <c r="E88" s="46">
        <v>0.3</v>
      </c>
      <c r="F88" s="63"/>
      <c r="G88" s="46"/>
      <c r="H88" s="46"/>
      <c r="I88" s="46"/>
      <c r="J88" s="46">
        <f>PRODUCT(D88:H88)</f>
        <v>2.4</v>
      </c>
    </row>
    <row r="89" spans="1:10" s="50" customFormat="1" ht="16.5" customHeight="1" x14ac:dyDescent="0.25">
      <c r="A89" s="177" t="str">
        <f>"TOTAL - "&amp;'Plan. Orçamentária'!F28</f>
        <v>TOTAL - M2</v>
      </c>
      <c r="B89" s="177"/>
      <c r="C89" s="177"/>
      <c r="D89" s="177"/>
      <c r="E89" s="177"/>
      <c r="F89" s="177"/>
      <c r="G89" s="177"/>
      <c r="H89" s="177"/>
      <c r="I89" s="177"/>
      <c r="J89" s="54">
        <f>SUM(J87:J88)</f>
        <v>2.5379999999999998</v>
      </c>
    </row>
    <row r="90" spans="1:10" s="50" customFormat="1" ht="16.5" customHeight="1" x14ac:dyDescent="0.25">
      <c r="A90" s="55" t="str">
        <f>'Plan. Orçamentária'!A29</f>
        <v>4.9</v>
      </c>
      <c r="B90" s="178" t="str">
        <f>'Plan. Orçamentária'!D29</f>
        <v>Andaime em estrutura metálica tubular, incluindo fornecimento, montagem e transporte de todos os materiais</v>
      </c>
      <c r="C90" s="178"/>
      <c r="D90" s="178"/>
      <c r="E90" s="178"/>
      <c r="F90" s="178"/>
      <c r="G90" s="178"/>
      <c r="H90" s="178"/>
      <c r="I90" s="178"/>
      <c r="J90" s="178"/>
    </row>
    <row r="91" spans="1:10" s="50" customFormat="1" ht="16.5" customHeight="1" x14ac:dyDescent="0.25">
      <c r="A91" s="179" t="s">
        <v>31</v>
      </c>
      <c r="B91" s="179"/>
      <c r="C91" s="179"/>
      <c r="D91" s="45" t="s">
        <v>34</v>
      </c>
      <c r="E91" s="45" t="s">
        <v>35</v>
      </c>
      <c r="F91" s="45" t="s">
        <v>36</v>
      </c>
      <c r="G91" s="45" t="s">
        <v>37</v>
      </c>
      <c r="H91" s="45" t="s">
        <v>38</v>
      </c>
      <c r="I91" s="97" t="s">
        <v>119</v>
      </c>
      <c r="J91" s="45" t="s">
        <v>40</v>
      </c>
    </row>
    <row r="92" spans="1:10" s="50" customFormat="1" ht="16.5" customHeight="1" x14ac:dyDescent="0.25">
      <c r="A92" s="180" t="s">
        <v>67</v>
      </c>
      <c r="B92" s="181"/>
      <c r="C92" s="182"/>
      <c r="D92" s="46">
        <v>17.3</v>
      </c>
      <c r="E92" s="46">
        <v>1.2</v>
      </c>
      <c r="F92" s="63">
        <v>3.1</v>
      </c>
      <c r="G92" s="46"/>
      <c r="H92" s="46"/>
      <c r="I92" s="46"/>
      <c r="J92" s="46">
        <f>PRODUCT(D92:H92)</f>
        <v>64.356000000000009</v>
      </c>
    </row>
    <row r="93" spans="1:10" s="50" customFormat="1" ht="16.5" customHeight="1" x14ac:dyDescent="0.25">
      <c r="A93" s="177" t="str">
        <f>"TOTAL - "&amp;'Plan. Orçamentária'!F29</f>
        <v>TOTAL - M3</v>
      </c>
      <c r="B93" s="177"/>
      <c r="C93" s="177"/>
      <c r="D93" s="177"/>
      <c r="E93" s="177"/>
      <c r="F93" s="177"/>
      <c r="G93" s="177"/>
      <c r="H93" s="177"/>
      <c r="I93" s="177"/>
      <c r="J93" s="54">
        <f>SUM(J92:J92)</f>
        <v>64.356000000000009</v>
      </c>
    </row>
    <row r="94" spans="1:10" s="50" customFormat="1" ht="16.5" customHeight="1" x14ac:dyDescent="0.25">
      <c r="A94" s="55" t="str">
        <f>'Plan. Orçamentária'!A30</f>
        <v>4.10</v>
      </c>
      <c r="B94" s="178" t="str">
        <f>'Plan. Orçamentária'!D30</f>
        <v>Plataforma de madeira para andaimes, incluindo fornecimento, montagem e transporte de todos os materiais</v>
      </c>
      <c r="C94" s="178"/>
      <c r="D94" s="178"/>
      <c r="E94" s="178"/>
      <c r="F94" s="178"/>
      <c r="G94" s="178"/>
      <c r="H94" s="178"/>
      <c r="I94" s="178"/>
      <c r="J94" s="178"/>
    </row>
    <row r="95" spans="1:10" s="50" customFormat="1" ht="16.5" customHeight="1" x14ac:dyDescent="0.25">
      <c r="A95" s="179" t="s">
        <v>31</v>
      </c>
      <c r="B95" s="179"/>
      <c r="C95" s="179"/>
      <c r="D95" s="45" t="s">
        <v>34</v>
      </c>
      <c r="E95" s="45" t="s">
        <v>35</v>
      </c>
      <c r="F95" s="45" t="s">
        <v>36</v>
      </c>
      <c r="G95" s="45" t="s">
        <v>37</v>
      </c>
      <c r="H95" s="45" t="s">
        <v>38</v>
      </c>
      <c r="I95" s="97" t="s">
        <v>119</v>
      </c>
      <c r="J95" s="45" t="s">
        <v>40</v>
      </c>
    </row>
    <row r="96" spans="1:10" s="50" customFormat="1" ht="16.5" customHeight="1" x14ac:dyDescent="0.25">
      <c r="A96" s="180" t="s">
        <v>68</v>
      </c>
      <c r="B96" s="181"/>
      <c r="C96" s="182"/>
      <c r="D96" s="46">
        <v>17.3</v>
      </c>
      <c r="E96" s="46">
        <v>1.2</v>
      </c>
      <c r="F96" s="56"/>
      <c r="G96" s="46"/>
      <c r="H96" s="46"/>
      <c r="I96" s="46"/>
      <c r="J96" s="46">
        <f>PRODUCT(D96:H96)</f>
        <v>20.76</v>
      </c>
    </row>
    <row r="97" spans="1:10" s="50" customFormat="1" ht="16.5" customHeight="1" x14ac:dyDescent="0.25">
      <c r="A97" s="177" t="str">
        <f>"TOTAL - "&amp;'Plan. Orçamentária'!F30</f>
        <v>TOTAL - M2</v>
      </c>
      <c r="B97" s="177"/>
      <c r="C97" s="177"/>
      <c r="D97" s="177"/>
      <c r="E97" s="177"/>
      <c r="F97" s="177"/>
      <c r="G97" s="177"/>
      <c r="H97" s="177"/>
      <c r="I97" s="177"/>
      <c r="J97" s="54">
        <f>SUM(J96:J96)</f>
        <v>20.76</v>
      </c>
    </row>
    <row r="98" spans="1:10" s="50" customFormat="1" ht="16.5" customHeight="1" x14ac:dyDescent="0.25">
      <c r="A98" s="55" t="str">
        <f>'Plan. Orçamentária'!A31</f>
        <v>4.12</v>
      </c>
      <c r="B98" s="178" t="str">
        <f>'Plan. Orçamentária'!D31</f>
        <v>Transporte de material demolido em caçamba</v>
      </c>
      <c r="C98" s="178"/>
      <c r="D98" s="178"/>
      <c r="E98" s="178"/>
      <c r="F98" s="178"/>
      <c r="G98" s="178"/>
      <c r="H98" s="178"/>
      <c r="I98" s="178"/>
      <c r="J98" s="178"/>
    </row>
    <row r="99" spans="1:10" s="50" customFormat="1" ht="16.5" customHeight="1" x14ac:dyDescent="0.25">
      <c r="A99" s="179" t="s">
        <v>31</v>
      </c>
      <c r="B99" s="179"/>
      <c r="C99" s="179"/>
      <c r="D99" s="45" t="s">
        <v>34</v>
      </c>
      <c r="E99" s="45" t="s">
        <v>35</v>
      </c>
      <c r="F99" s="45" t="s">
        <v>70</v>
      </c>
      <c r="G99" s="45" t="s">
        <v>37</v>
      </c>
      <c r="H99" s="45" t="s">
        <v>69</v>
      </c>
      <c r="I99" s="97" t="s">
        <v>119</v>
      </c>
      <c r="J99" s="45" t="s">
        <v>40</v>
      </c>
    </row>
    <row r="100" spans="1:10" s="50" customFormat="1" ht="16.5" customHeight="1" x14ac:dyDescent="0.25">
      <c r="A100" s="180" t="s">
        <v>71</v>
      </c>
      <c r="B100" s="181"/>
      <c r="C100" s="182"/>
      <c r="D100" s="46"/>
      <c r="E100" s="46"/>
      <c r="F100" s="63">
        <v>0.04</v>
      </c>
      <c r="G100" s="46">
        <f>J40</f>
        <v>160.32804572718817</v>
      </c>
      <c r="H100" s="46">
        <v>1.5</v>
      </c>
      <c r="I100" s="46"/>
      <c r="J100" s="46">
        <f>PRODUCT(D100:H100)</f>
        <v>9.6196827436312908</v>
      </c>
    </row>
    <row r="101" spans="1:10" s="50" customFormat="1" ht="16.5" customHeight="1" x14ac:dyDescent="0.25">
      <c r="A101" s="177" t="str">
        <f>"TOTAL - "&amp;'Plan. Orçamentária'!F31</f>
        <v>TOTAL - M3</v>
      </c>
      <c r="B101" s="177"/>
      <c r="C101" s="177"/>
      <c r="D101" s="177"/>
      <c r="E101" s="177"/>
      <c r="F101" s="177"/>
      <c r="G101" s="177"/>
      <c r="H101" s="177"/>
      <c r="I101" s="177"/>
      <c r="J101" s="54">
        <f>SUM(J100:J100)</f>
        <v>9.6196827436312908</v>
      </c>
    </row>
    <row r="102" spans="1:10" s="50" customFormat="1" ht="22.5" customHeight="1" x14ac:dyDescent="0.25">
      <c r="A102" s="55" t="str">
        <f>'Plan. Orçamentária'!A32</f>
        <v>4.13</v>
      </c>
      <c r="B102" s="178" t="str">
        <f>'Plan. Orçamentária'!D32</f>
        <v>Caixa d´água de polietileno, capacidade de 500l, inclusive tampa, torneira de boia, extravasor, tubo de limpeza e acessórios, exclusive tubulação de entrada/ saída de água</v>
      </c>
      <c r="C102" s="178"/>
      <c r="D102" s="178"/>
      <c r="E102" s="178"/>
      <c r="F102" s="178"/>
      <c r="G102" s="178"/>
      <c r="H102" s="178"/>
      <c r="I102" s="178"/>
      <c r="J102" s="178"/>
    </row>
    <row r="103" spans="1:10" s="50" customFormat="1" ht="16.5" customHeight="1" x14ac:dyDescent="0.25">
      <c r="A103" s="179" t="s">
        <v>31</v>
      </c>
      <c r="B103" s="179"/>
      <c r="C103" s="179"/>
      <c r="D103" s="101" t="s">
        <v>34</v>
      </c>
      <c r="E103" s="101" t="s">
        <v>35</v>
      </c>
      <c r="F103" s="101" t="s">
        <v>70</v>
      </c>
      <c r="G103" s="101" t="s">
        <v>37</v>
      </c>
      <c r="H103" s="101" t="s">
        <v>69</v>
      </c>
      <c r="I103" s="101" t="s">
        <v>119</v>
      </c>
      <c r="J103" s="101" t="s">
        <v>40</v>
      </c>
    </row>
    <row r="104" spans="1:10" s="50" customFormat="1" ht="16.5" customHeight="1" x14ac:dyDescent="0.25">
      <c r="A104" s="180" t="s">
        <v>123</v>
      </c>
      <c r="B104" s="181"/>
      <c r="C104" s="182"/>
      <c r="D104" s="46"/>
      <c r="E104" s="46"/>
      <c r="F104" s="63"/>
      <c r="G104" s="46">
        <v>1</v>
      </c>
      <c r="H104" s="46"/>
      <c r="I104" s="46"/>
      <c r="J104" s="46">
        <f>PRODUCT(D104:H104)</f>
        <v>1</v>
      </c>
    </row>
    <row r="105" spans="1:10" s="50" customFormat="1" ht="16.5" customHeight="1" x14ac:dyDescent="0.25">
      <c r="A105" s="177" t="str">
        <f>"TOTAL - "&amp;'Plan. Orçamentária'!F32</f>
        <v>TOTAL - UN</v>
      </c>
      <c r="B105" s="177"/>
      <c r="C105" s="177"/>
      <c r="D105" s="177"/>
      <c r="E105" s="177"/>
      <c r="F105" s="177"/>
      <c r="G105" s="177"/>
      <c r="H105" s="177"/>
      <c r="I105" s="177"/>
      <c r="J105" s="54">
        <f>SUM(J104:J104)</f>
        <v>1</v>
      </c>
    </row>
    <row r="106" spans="1:10" s="50" customFormat="1" ht="16.5" customHeight="1" x14ac:dyDescent="0.25">
      <c r="A106" s="135">
        <f>'Plan. Orçamentária'!A34</f>
        <v>5</v>
      </c>
      <c r="B106" s="160" t="str">
        <f>'Plan. Orçamentária'!D34</f>
        <v>PINTURA</v>
      </c>
      <c r="C106" s="160"/>
      <c r="D106" s="160"/>
      <c r="E106" s="160"/>
      <c r="F106" s="160"/>
      <c r="G106" s="160"/>
      <c r="H106" s="160"/>
      <c r="I106" s="160"/>
      <c r="J106" s="160"/>
    </row>
    <row r="107" spans="1:10" s="50" customFormat="1" ht="16.5" customHeight="1" x14ac:dyDescent="0.25">
      <c r="A107" s="55" t="str">
        <f>'Plan. Orçamentária'!A35</f>
        <v>5.1</v>
      </c>
      <c r="B107" s="178" t="str">
        <f>'Plan. Orçamentária'!D35</f>
        <v>Pintura acrílica em parede, duas (2) demãos, exclusive selador acrílico e massa acrílica/corrida (pva)</v>
      </c>
      <c r="C107" s="178"/>
      <c r="D107" s="178"/>
      <c r="E107" s="178"/>
      <c r="F107" s="178"/>
      <c r="G107" s="178"/>
      <c r="H107" s="178"/>
      <c r="I107" s="178"/>
      <c r="J107" s="178"/>
    </row>
    <row r="108" spans="1:10" s="50" customFormat="1" ht="16.5" customHeight="1" x14ac:dyDescent="0.25">
      <c r="A108" s="179" t="s">
        <v>31</v>
      </c>
      <c r="B108" s="179"/>
      <c r="C108" s="179"/>
      <c r="D108" s="135" t="s">
        <v>34</v>
      </c>
      <c r="E108" s="135" t="s">
        <v>35</v>
      </c>
      <c r="F108" s="135" t="s">
        <v>36</v>
      </c>
      <c r="G108" s="135" t="s">
        <v>37</v>
      </c>
      <c r="H108" s="135" t="s">
        <v>38</v>
      </c>
      <c r="I108" s="135" t="s">
        <v>119</v>
      </c>
      <c r="J108" s="135" t="s">
        <v>40</v>
      </c>
    </row>
    <row r="109" spans="1:10" s="50" customFormat="1" ht="16.5" customHeight="1" x14ac:dyDescent="0.25">
      <c r="A109" s="180" t="s">
        <v>145</v>
      </c>
      <c r="B109" s="181"/>
      <c r="C109" s="182"/>
      <c r="D109" s="46">
        <v>5.65</v>
      </c>
      <c r="E109" s="46"/>
      <c r="F109" s="63">
        <v>0.7</v>
      </c>
      <c r="G109" s="46">
        <v>2</v>
      </c>
      <c r="H109" s="46">
        <v>1</v>
      </c>
      <c r="I109" s="46"/>
      <c r="J109" s="46">
        <f t="shared" ref="J109:J111" si="10">PRODUCT(D109:H109)-I109</f>
        <v>7.91</v>
      </c>
    </row>
    <row r="110" spans="1:10" s="50" customFormat="1" ht="16.5" customHeight="1" x14ac:dyDescent="0.25">
      <c r="A110" s="190"/>
      <c r="B110" s="191"/>
      <c r="C110" s="192"/>
      <c r="D110" s="46">
        <v>5.0999999999999996</v>
      </c>
      <c r="E110" s="46"/>
      <c r="F110" s="63">
        <v>0.7</v>
      </c>
      <c r="G110" s="46">
        <v>2</v>
      </c>
      <c r="H110" s="46">
        <v>1</v>
      </c>
      <c r="I110" s="46"/>
      <c r="J110" s="46">
        <f t="shared" si="10"/>
        <v>7.1399999999999988</v>
      </c>
    </row>
    <row r="111" spans="1:10" s="50" customFormat="1" ht="16.5" customHeight="1" x14ac:dyDescent="0.25">
      <c r="A111" s="187"/>
      <c r="B111" s="188"/>
      <c r="C111" s="189"/>
      <c r="D111" s="46">
        <v>5.65</v>
      </c>
      <c r="E111" s="46"/>
      <c r="F111" s="63">
        <v>0.7</v>
      </c>
      <c r="G111" s="46">
        <v>2</v>
      </c>
      <c r="H111" s="46">
        <v>1</v>
      </c>
      <c r="I111" s="46"/>
      <c r="J111" s="46">
        <f t="shared" si="10"/>
        <v>7.91</v>
      </c>
    </row>
    <row r="112" spans="1:10" s="50" customFormat="1" ht="16.5" customHeight="1" x14ac:dyDescent="0.25">
      <c r="A112" s="180" t="s">
        <v>146</v>
      </c>
      <c r="B112" s="181"/>
      <c r="C112" s="182"/>
      <c r="D112" s="46">
        <v>11.05</v>
      </c>
      <c r="E112" s="46"/>
      <c r="F112" s="63">
        <v>0.7</v>
      </c>
      <c r="G112" s="46">
        <v>2</v>
      </c>
      <c r="H112" s="46">
        <v>1</v>
      </c>
      <c r="I112" s="46"/>
      <c r="J112" s="46">
        <f>PRODUCT(D112:H112)-I112</f>
        <v>15.47</v>
      </c>
    </row>
    <row r="113" spans="1:10" s="50" customFormat="1" ht="16.5" customHeight="1" x14ac:dyDescent="0.25">
      <c r="A113" s="180" t="s">
        <v>144</v>
      </c>
      <c r="B113" s="181"/>
      <c r="C113" s="182"/>
      <c r="D113" s="46">
        <v>5</v>
      </c>
      <c r="E113" s="46"/>
      <c r="F113" s="63">
        <v>0.7</v>
      </c>
      <c r="G113" s="46">
        <v>1</v>
      </c>
      <c r="H113" s="46">
        <v>2</v>
      </c>
      <c r="I113" s="46"/>
      <c r="J113" s="46">
        <f t="shared" ref="J113:J116" si="11">PRODUCT(D113:H113)-I113</f>
        <v>7</v>
      </c>
    </row>
    <row r="114" spans="1:10" s="50" customFormat="1" ht="16.5" customHeight="1" x14ac:dyDescent="0.25">
      <c r="A114" s="190"/>
      <c r="B114" s="191"/>
      <c r="C114" s="192"/>
      <c r="D114" s="46">
        <v>9.6</v>
      </c>
      <c r="E114" s="46"/>
      <c r="F114" s="63">
        <v>0.7</v>
      </c>
      <c r="G114" s="46">
        <v>1</v>
      </c>
      <c r="H114" s="46">
        <v>2</v>
      </c>
      <c r="I114" s="46"/>
      <c r="J114" s="46">
        <f t="shared" si="11"/>
        <v>13.44</v>
      </c>
    </row>
    <row r="115" spans="1:10" s="50" customFormat="1" ht="16.5" customHeight="1" x14ac:dyDescent="0.25">
      <c r="A115" s="190"/>
      <c r="B115" s="191"/>
      <c r="C115" s="192"/>
      <c r="D115" s="46">
        <v>5</v>
      </c>
      <c r="E115" s="46"/>
      <c r="F115" s="63">
        <v>0.7</v>
      </c>
      <c r="G115" s="46">
        <v>1</v>
      </c>
      <c r="H115" s="46">
        <v>2</v>
      </c>
      <c r="I115" s="46"/>
      <c r="J115" s="46">
        <f t="shared" si="11"/>
        <v>7</v>
      </c>
    </row>
    <row r="116" spans="1:10" s="50" customFormat="1" ht="16.5" customHeight="1" x14ac:dyDescent="0.25">
      <c r="A116" s="187"/>
      <c r="B116" s="188"/>
      <c r="C116" s="189"/>
      <c r="D116" s="46">
        <v>6.65</v>
      </c>
      <c r="E116" s="46"/>
      <c r="F116" s="63">
        <v>0.7</v>
      </c>
      <c r="G116" s="46">
        <v>1</v>
      </c>
      <c r="H116" s="46">
        <v>2</v>
      </c>
      <c r="I116" s="46"/>
      <c r="J116" s="46">
        <f t="shared" si="11"/>
        <v>9.31</v>
      </c>
    </row>
    <row r="117" spans="1:10" s="50" customFormat="1" ht="16.5" customHeight="1" x14ac:dyDescent="0.25">
      <c r="A117" s="177" t="str">
        <f>"TOTAL - "&amp;'Plan. Orçamentária'!F35</f>
        <v>TOTAL - M2</v>
      </c>
      <c r="B117" s="177"/>
      <c r="C117" s="177"/>
      <c r="D117" s="177"/>
      <c r="E117" s="177"/>
      <c r="F117" s="177"/>
      <c r="G117" s="177"/>
      <c r="H117" s="177"/>
      <c r="I117" s="177"/>
      <c r="J117" s="54">
        <f>SUM(J109:J116)</f>
        <v>75.180000000000007</v>
      </c>
    </row>
    <row r="118" spans="1:10" s="50" customFormat="1" ht="16.5" customHeight="1" x14ac:dyDescent="0.25">
      <c r="A118" s="45">
        <f>'Plan. Orçamentária'!A37</f>
        <v>6</v>
      </c>
      <c r="B118" s="160" t="str">
        <f>'Plan. Orçamentária'!D37</f>
        <v>LIMPEZA DA OBRA</v>
      </c>
      <c r="C118" s="160"/>
      <c r="D118" s="160"/>
      <c r="E118" s="160"/>
      <c r="F118" s="160"/>
      <c r="G118" s="160"/>
      <c r="H118" s="160"/>
      <c r="I118" s="160"/>
      <c r="J118" s="160"/>
    </row>
    <row r="119" spans="1:10" s="50" customFormat="1" ht="16.5" customHeight="1" x14ac:dyDescent="0.25">
      <c r="A119" s="55" t="str">
        <f>'Plan. Orçamentária'!A38</f>
        <v>6.1</v>
      </c>
      <c r="B119" s="178" t="str">
        <f>'Plan. Orçamentária'!D38</f>
        <v>Limpeza de estrutura em policarbonato</v>
      </c>
      <c r="C119" s="178"/>
      <c r="D119" s="178"/>
      <c r="E119" s="178"/>
      <c r="F119" s="178"/>
      <c r="G119" s="178"/>
      <c r="H119" s="178"/>
      <c r="I119" s="178"/>
      <c r="J119" s="178"/>
    </row>
    <row r="120" spans="1:10" s="50" customFormat="1" ht="16.5" customHeight="1" x14ac:dyDescent="0.25">
      <c r="A120" s="179" t="s">
        <v>31</v>
      </c>
      <c r="B120" s="179"/>
      <c r="C120" s="179"/>
      <c r="D120" s="122" t="s">
        <v>34</v>
      </c>
      <c r="E120" s="122" t="s">
        <v>35</v>
      </c>
      <c r="F120" s="122" t="s">
        <v>36</v>
      </c>
      <c r="G120" s="122" t="s">
        <v>37</v>
      </c>
      <c r="H120" s="122" t="s">
        <v>38</v>
      </c>
      <c r="I120" s="122" t="s">
        <v>119</v>
      </c>
      <c r="J120" s="122" t="s">
        <v>40</v>
      </c>
    </row>
    <row r="121" spans="1:10" s="50" customFormat="1" ht="16.5" customHeight="1" x14ac:dyDescent="0.25">
      <c r="A121" s="180" t="s">
        <v>72</v>
      </c>
      <c r="B121" s="181"/>
      <c r="C121" s="182"/>
      <c r="D121" s="125">
        <f>2.65*2</f>
        <v>5.3</v>
      </c>
      <c r="E121" s="125">
        <v>5.4</v>
      </c>
      <c r="F121" s="56"/>
      <c r="G121" s="46"/>
      <c r="H121" s="46"/>
      <c r="I121" s="46"/>
      <c r="J121" s="46">
        <f>PRODUCT(D121:H121)-I121</f>
        <v>28.62</v>
      </c>
    </row>
    <row r="122" spans="1:10" s="50" customFormat="1" ht="16.5" customHeight="1" x14ac:dyDescent="0.25">
      <c r="A122" s="177" t="str">
        <f>"TOTAL - "&amp;'Plan. Orçamentária'!F38</f>
        <v>TOTAL - M2</v>
      </c>
      <c r="B122" s="177"/>
      <c r="C122" s="177"/>
      <c r="D122" s="177"/>
      <c r="E122" s="177"/>
      <c r="F122" s="177"/>
      <c r="G122" s="177"/>
      <c r="H122" s="177"/>
      <c r="I122" s="177"/>
      <c r="J122" s="54">
        <f>SUM(J121:J121)</f>
        <v>28.62</v>
      </c>
    </row>
    <row r="123" spans="1:10" s="50" customFormat="1" ht="16.5" customHeight="1" x14ac:dyDescent="0.25">
      <c r="A123" s="55" t="str">
        <f>'Plan. Orçamentária'!A39</f>
        <v>6.2</v>
      </c>
      <c r="B123" s="178" t="str">
        <f>'Plan. Orçamentária'!D39</f>
        <v xml:space="preserve">Limpeza permanente de obra - 01 servente x 4 horas diárias </v>
      </c>
      <c r="C123" s="178"/>
      <c r="D123" s="178"/>
      <c r="E123" s="178"/>
      <c r="F123" s="178"/>
      <c r="G123" s="178"/>
      <c r="H123" s="178"/>
      <c r="I123" s="178"/>
      <c r="J123" s="178"/>
    </row>
    <row r="124" spans="1:10" s="50" customFormat="1" ht="16.5" customHeight="1" x14ac:dyDescent="0.25">
      <c r="A124" s="179" t="s">
        <v>31</v>
      </c>
      <c r="B124" s="179"/>
      <c r="C124" s="179"/>
      <c r="D124" s="45" t="s">
        <v>34</v>
      </c>
      <c r="E124" s="45" t="s">
        <v>35</v>
      </c>
      <c r="F124" s="45" t="s">
        <v>36</v>
      </c>
      <c r="G124" s="45" t="s">
        <v>37</v>
      </c>
      <c r="H124" s="45" t="s">
        <v>38</v>
      </c>
      <c r="I124" s="97" t="s">
        <v>119</v>
      </c>
      <c r="J124" s="45" t="s">
        <v>40</v>
      </c>
    </row>
    <row r="125" spans="1:10" s="50" customFormat="1" ht="16.5" customHeight="1" x14ac:dyDescent="0.25">
      <c r="A125" s="180" t="s">
        <v>72</v>
      </c>
      <c r="B125" s="181"/>
      <c r="C125" s="182"/>
      <c r="D125" s="46"/>
      <c r="E125" s="46"/>
      <c r="F125" s="56"/>
      <c r="G125" s="46">
        <v>2</v>
      </c>
      <c r="H125" s="46"/>
      <c r="I125" s="46"/>
      <c r="J125" s="46">
        <f>PRODUCT(D125:H125)</f>
        <v>2</v>
      </c>
    </row>
    <row r="126" spans="1:10" s="50" customFormat="1" ht="16.5" customHeight="1" x14ac:dyDescent="0.25">
      <c r="A126" s="177" t="str">
        <f>"TOTAL - "&amp;'Plan. Orçamentária'!F39</f>
        <v>TOTAL - MÊS</v>
      </c>
      <c r="B126" s="177"/>
      <c r="C126" s="177"/>
      <c r="D126" s="177"/>
      <c r="E126" s="177"/>
      <c r="F126" s="177"/>
      <c r="G126" s="177"/>
      <c r="H126" s="177"/>
      <c r="I126" s="177"/>
      <c r="J126" s="54">
        <f>SUM(J125:J125)</f>
        <v>2</v>
      </c>
    </row>
    <row r="127" spans="1:10" s="50" customFormat="1" ht="16.5" customHeight="1" x14ac:dyDescent="0.25">
      <c r="A127" s="55" t="str">
        <f>'Plan. Orçamentária'!A40</f>
        <v>6.3</v>
      </c>
      <c r="B127" s="178" t="str">
        <f>'Plan. Orçamentária'!D40</f>
        <v xml:space="preserve">Limpeza final para entrega de obra </v>
      </c>
      <c r="C127" s="178"/>
      <c r="D127" s="178"/>
      <c r="E127" s="178"/>
      <c r="F127" s="178"/>
      <c r="G127" s="178"/>
      <c r="H127" s="178"/>
      <c r="I127" s="178"/>
      <c r="J127" s="178"/>
    </row>
    <row r="128" spans="1:10" s="50" customFormat="1" ht="16.5" customHeight="1" x14ac:dyDescent="0.25">
      <c r="A128" s="179" t="s">
        <v>31</v>
      </c>
      <c r="B128" s="179"/>
      <c r="C128" s="179"/>
      <c r="D128" s="45" t="s">
        <v>34</v>
      </c>
      <c r="E128" s="45" t="s">
        <v>35</v>
      </c>
      <c r="F128" s="45" t="s">
        <v>36</v>
      </c>
      <c r="G128" s="45" t="s">
        <v>37</v>
      </c>
      <c r="H128" s="45" t="s">
        <v>39</v>
      </c>
      <c r="I128" s="97" t="s">
        <v>119</v>
      </c>
      <c r="J128" s="45" t="s">
        <v>40</v>
      </c>
    </row>
    <row r="129" spans="1:10" s="50" customFormat="1" ht="16.5" customHeight="1" x14ac:dyDescent="0.25">
      <c r="A129" s="180" t="s">
        <v>72</v>
      </c>
      <c r="B129" s="181"/>
      <c r="C129" s="182"/>
      <c r="D129" s="46"/>
      <c r="E129" s="46"/>
      <c r="F129" s="56"/>
      <c r="G129" s="46"/>
      <c r="H129" s="46">
        <f>11.35*17.3</f>
        <v>196.35499999999999</v>
      </c>
      <c r="I129" s="46"/>
      <c r="J129" s="46">
        <f>H129</f>
        <v>196.35499999999999</v>
      </c>
    </row>
    <row r="130" spans="1:10" s="50" customFormat="1" ht="16.5" customHeight="1" x14ac:dyDescent="0.25">
      <c r="A130" s="177" t="str">
        <f>"TOTAL - "&amp;'Plan. Orçamentária'!F40</f>
        <v>TOTAL - M2</v>
      </c>
      <c r="B130" s="177"/>
      <c r="C130" s="177"/>
      <c r="D130" s="177"/>
      <c r="E130" s="177"/>
      <c r="F130" s="177"/>
      <c r="G130" s="177"/>
      <c r="H130" s="177"/>
      <c r="I130" s="177"/>
      <c r="J130" s="54">
        <f>SUM(J129:J129)</f>
        <v>196.35499999999999</v>
      </c>
    </row>
  </sheetData>
  <mergeCells count="126">
    <mergeCell ref="B9:J9"/>
    <mergeCell ref="B10:J10"/>
    <mergeCell ref="A11:C13"/>
    <mergeCell ref="D11:E13"/>
    <mergeCell ref="F11:G13"/>
    <mergeCell ref="H11:J13"/>
    <mergeCell ref="H14:J14"/>
    <mergeCell ref="A1:J3"/>
    <mergeCell ref="A4:J4"/>
    <mergeCell ref="A5:J5"/>
    <mergeCell ref="A6:A7"/>
    <mergeCell ref="B6:G7"/>
    <mergeCell ref="H6:H7"/>
    <mergeCell ref="I6:I7"/>
    <mergeCell ref="J6:J7"/>
    <mergeCell ref="A8:J8"/>
    <mergeCell ref="A14:C14"/>
    <mergeCell ref="D14:E14"/>
    <mergeCell ref="F14:G14"/>
    <mergeCell ref="B33:J33"/>
    <mergeCell ref="A38:C38"/>
    <mergeCell ref="B34:J34"/>
    <mergeCell ref="A35:C35"/>
    <mergeCell ref="A36:C36"/>
    <mergeCell ref="A40:I40"/>
    <mergeCell ref="B20:J20"/>
    <mergeCell ref="A21:C21"/>
    <mergeCell ref="A22:C22"/>
    <mergeCell ref="B29:J29"/>
    <mergeCell ref="B19:J19"/>
    <mergeCell ref="A18:I18"/>
    <mergeCell ref="A15:C15"/>
    <mergeCell ref="A16:C16"/>
    <mergeCell ref="A17:C17"/>
    <mergeCell ref="A23:I23"/>
    <mergeCell ref="A59:C59"/>
    <mergeCell ref="B56:J56"/>
    <mergeCell ref="A57:C57"/>
    <mergeCell ref="A54:C54"/>
    <mergeCell ref="B24:J24"/>
    <mergeCell ref="B25:J25"/>
    <mergeCell ref="A26:C26"/>
    <mergeCell ref="A27:C27"/>
    <mergeCell ref="A28:I28"/>
    <mergeCell ref="A30:C30"/>
    <mergeCell ref="A31:C31"/>
    <mergeCell ref="A32:I32"/>
    <mergeCell ref="B41:J41"/>
    <mergeCell ref="A42:C42"/>
    <mergeCell ref="A43:C43"/>
    <mergeCell ref="A37:C37"/>
    <mergeCell ref="A44:C44"/>
    <mergeCell ref="A46:C46"/>
    <mergeCell ref="A82:C83"/>
    <mergeCell ref="A75:C75"/>
    <mergeCell ref="B74:J74"/>
    <mergeCell ref="A78:C79"/>
    <mergeCell ref="A80:C81"/>
    <mergeCell ref="A58:C58"/>
    <mergeCell ref="A39:C39"/>
    <mergeCell ref="A45:C45"/>
    <mergeCell ref="A60:C60"/>
    <mergeCell ref="A52:C52"/>
    <mergeCell ref="B48:J48"/>
    <mergeCell ref="A49:C49"/>
    <mergeCell ref="A50:C50"/>
    <mergeCell ref="A53:C53"/>
    <mergeCell ref="A55:I55"/>
    <mergeCell ref="A51:C51"/>
    <mergeCell ref="A47:I47"/>
    <mergeCell ref="A130:I130"/>
    <mergeCell ref="A100:C100"/>
    <mergeCell ref="A101:I101"/>
    <mergeCell ref="B123:J123"/>
    <mergeCell ref="A124:C124"/>
    <mergeCell ref="A125:C125"/>
    <mergeCell ref="B118:J118"/>
    <mergeCell ref="A126:I126"/>
    <mergeCell ref="B127:J127"/>
    <mergeCell ref="A128:C128"/>
    <mergeCell ref="A129:C129"/>
    <mergeCell ref="B102:J102"/>
    <mergeCell ref="A103:C103"/>
    <mergeCell ref="A104:C104"/>
    <mergeCell ref="A105:I105"/>
    <mergeCell ref="A122:I122"/>
    <mergeCell ref="B119:J119"/>
    <mergeCell ref="A120:C120"/>
    <mergeCell ref="A121:C121"/>
    <mergeCell ref="A112:C112"/>
    <mergeCell ref="A113:C116"/>
    <mergeCell ref="A117:I117"/>
    <mergeCell ref="A109:C111"/>
    <mergeCell ref="B85:J85"/>
    <mergeCell ref="A86:C86"/>
    <mergeCell ref="A61:C61"/>
    <mergeCell ref="A62:C62"/>
    <mergeCell ref="A73:I73"/>
    <mergeCell ref="A99:C99"/>
    <mergeCell ref="A87:C87"/>
    <mergeCell ref="A92:C92"/>
    <mergeCell ref="A88:C88"/>
    <mergeCell ref="A89:I89"/>
    <mergeCell ref="B90:J90"/>
    <mergeCell ref="A91:C91"/>
    <mergeCell ref="A71:C71"/>
    <mergeCell ref="A63:I63"/>
    <mergeCell ref="A72:C72"/>
    <mergeCell ref="A66:C66"/>
    <mergeCell ref="A67:C67"/>
    <mergeCell ref="A68:I68"/>
    <mergeCell ref="A70:C70"/>
    <mergeCell ref="B69:J69"/>
    <mergeCell ref="B64:J64"/>
    <mergeCell ref="A65:C65"/>
    <mergeCell ref="A84:I84"/>
    <mergeCell ref="A76:C77"/>
    <mergeCell ref="A93:I93"/>
    <mergeCell ref="B94:J94"/>
    <mergeCell ref="A95:C95"/>
    <mergeCell ref="A96:C96"/>
    <mergeCell ref="A97:I97"/>
    <mergeCell ref="B98:J98"/>
    <mergeCell ref="B106:J106"/>
    <mergeCell ref="B107:J107"/>
    <mergeCell ref="A108:C108"/>
  </mergeCells>
  <pageMargins left="0.511811024" right="0.511811024" top="0.78740157499999996" bottom="0.78740157499999996" header="0.31496062000000002" footer="0.31496062000000002"/>
  <pageSetup paperSize="9" scale="56" fitToHeight="0" orientation="portrait" r:id="rId1"/>
  <rowBreaks count="1" manualBreakCount="1">
    <brk id="73"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
  <sheetViews>
    <sheetView view="pageBreakPreview" zoomScaleNormal="100" zoomScaleSheetLayoutView="100" workbookViewId="0">
      <selection activeCell="D22" sqref="D22"/>
    </sheetView>
  </sheetViews>
  <sheetFormatPr defaultRowHeight="15" x14ac:dyDescent="0.25"/>
  <cols>
    <col min="1" max="1" width="11.42578125" customWidth="1"/>
    <col min="2" max="3" width="13.7109375" customWidth="1"/>
    <col min="4" max="4" width="99.7109375" customWidth="1"/>
    <col min="5" max="8" width="15" customWidth="1"/>
  </cols>
  <sheetData>
    <row r="1" spans="1:15" ht="16.5" customHeight="1" x14ac:dyDescent="0.25">
      <c r="A1" s="201" t="s">
        <v>0</v>
      </c>
      <c r="B1" s="201"/>
      <c r="C1" s="201"/>
      <c r="D1" s="201"/>
      <c r="E1" s="201"/>
      <c r="F1" s="201"/>
      <c r="G1" s="201"/>
      <c r="H1" s="201"/>
      <c r="O1">
        <v>1</v>
      </c>
    </row>
    <row r="2" spans="1:15" ht="16.5" customHeight="1" x14ac:dyDescent="0.25">
      <c r="A2" s="201"/>
      <c r="B2" s="201"/>
      <c r="C2" s="201"/>
      <c r="D2" s="201"/>
      <c r="E2" s="201"/>
      <c r="F2" s="201"/>
      <c r="G2" s="201"/>
      <c r="H2" s="201"/>
      <c r="O2">
        <v>2</v>
      </c>
    </row>
    <row r="3" spans="1:15" ht="16.5" customHeight="1" x14ac:dyDescent="0.25">
      <c r="A3" s="201"/>
      <c r="B3" s="201"/>
      <c r="C3" s="201"/>
      <c r="D3" s="201"/>
      <c r="E3" s="201"/>
      <c r="F3" s="201"/>
      <c r="G3" s="201"/>
      <c r="H3" s="201"/>
      <c r="O3">
        <v>3</v>
      </c>
    </row>
    <row r="4" spans="1:15" ht="16.5" customHeight="1" x14ac:dyDescent="0.25">
      <c r="A4" s="207" t="s">
        <v>1</v>
      </c>
      <c r="B4" s="207"/>
      <c r="C4" s="207"/>
      <c r="D4" s="207"/>
      <c r="E4" s="207"/>
      <c r="F4" s="207"/>
      <c r="G4" s="207"/>
      <c r="H4" s="207"/>
      <c r="O4" s="50">
        <v>4</v>
      </c>
    </row>
    <row r="5" spans="1:15" ht="16.5" customHeight="1" x14ac:dyDescent="0.25">
      <c r="A5" s="210" t="s">
        <v>2</v>
      </c>
      <c r="B5" s="210"/>
      <c r="C5" s="210"/>
      <c r="D5" s="210"/>
      <c r="E5" s="210"/>
      <c r="F5" s="210"/>
      <c r="G5" s="210"/>
      <c r="H5" s="210"/>
      <c r="O5" s="50">
        <v>5</v>
      </c>
    </row>
    <row r="6" spans="1:15" ht="16.5" customHeight="1" x14ac:dyDescent="0.25">
      <c r="A6" s="210" t="s">
        <v>3</v>
      </c>
      <c r="B6" s="211" t="str">
        <f>'Plan. Orçamentária'!C6</f>
        <v>Reforma do telhado da Casa Velório de Nova Era</v>
      </c>
      <c r="C6" s="211"/>
      <c r="D6" s="211"/>
      <c r="E6" s="211"/>
      <c r="F6" s="212" t="s">
        <v>4</v>
      </c>
      <c r="G6" s="213">
        <f>BDI!H27</f>
        <v>0.31406425425300522</v>
      </c>
      <c r="H6" s="176">
        <f ca="1">'Plan. Orçamentária'!I6:I7</f>
        <v>45012</v>
      </c>
      <c r="O6" s="50">
        <v>6</v>
      </c>
    </row>
    <row r="7" spans="1:15" ht="16.5" customHeight="1" x14ac:dyDescent="0.25">
      <c r="A7" s="210"/>
      <c r="B7" s="211"/>
      <c r="C7" s="211"/>
      <c r="D7" s="211"/>
      <c r="E7" s="211"/>
      <c r="F7" s="212"/>
      <c r="G7" s="213"/>
      <c r="H7" s="176"/>
      <c r="O7" s="50">
        <v>7</v>
      </c>
    </row>
    <row r="8" spans="1:15" ht="16.5" customHeight="1" x14ac:dyDescent="0.25">
      <c r="A8" s="207" t="s">
        <v>175</v>
      </c>
      <c r="B8" s="207"/>
      <c r="C8" s="207"/>
      <c r="D8" s="207"/>
      <c r="E8" s="207"/>
      <c r="F8" s="207"/>
      <c r="G8" s="207"/>
      <c r="H8" s="207"/>
      <c r="O8" s="50">
        <v>8</v>
      </c>
    </row>
    <row r="9" spans="1:15" s="50" customFormat="1" ht="25.5" customHeight="1" x14ac:dyDescent="0.25">
      <c r="A9" s="40" t="s">
        <v>176</v>
      </c>
      <c r="B9" s="216" t="str">
        <f>'Plan. Orçamentária'!D25</f>
        <v>Fornecimento de estrutura metálica em perfil em 'U' soldado, inclusive fabricação, transporte, montagem e aplicação de fundo preparador anticorrosivo em superfície metálica, uma (1) demão</v>
      </c>
      <c r="C9" s="216"/>
      <c r="D9" s="216"/>
      <c r="E9" s="216"/>
      <c r="F9" s="216"/>
      <c r="G9" s="103" t="s">
        <v>124</v>
      </c>
      <c r="H9" s="104">
        <f>H16</f>
        <v>20.906115100000001</v>
      </c>
    </row>
    <row r="10" spans="1:15" s="26" customFormat="1" ht="16.5" customHeight="1" x14ac:dyDescent="0.2">
      <c r="A10" s="208" t="s">
        <v>6</v>
      </c>
      <c r="B10" s="208" t="s">
        <v>21</v>
      </c>
      <c r="C10" s="208" t="s">
        <v>22</v>
      </c>
      <c r="D10" s="208" t="s">
        <v>23</v>
      </c>
      <c r="E10" s="208" t="s">
        <v>10</v>
      </c>
      <c r="F10" s="208" t="s">
        <v>24</v>
      </c>
      <c r="G10" s="208" t="s">
        <v>25</v>
      </c>
      <c r="H10" s="214" t="s">
        <v>26</v>
      </c>
    </row>
    <row r="11" spans="1:15" s="26" customFormat="1" ht="16.5" customHeight="1" x14ac:dyDescent="0.2">
      <c r="A11" s="208"/>
      <c r="B11" s="208"/>
      <c r="C11" s="209"/>
      <c r="D11" s="208"/>
      <c r="E11" s="208"/>
      <c r="F11" s="208"/>
      <c r="G11" s="208"/>
      <c r="H11" s="214"/>
    </row>
    <row r="12" spans="1:15" s="50" customFormat="1" ht="16.5" customHeight="1" x14ac:dyDescent="0.25">
      <c r="A12" s="34" t="s">
        <v>177</v>
      </c>
      <c r="B12" s="33">
        <v>40535</v>
      </c>
      <c r="C12" s="29" t="s">
        <v>185</v>
      </c>
      <c r="D12" s="32" t="s">
        <v>184</v>
      </c>
      <c r="E12" s="35" t="s">
        <v>124</v>
      </c>
      <c r="F12" s="39">
        <v>1</v>
      </c>
      <c r="G12" s="38">
        <v>9.18</v>
      </c>
      <c r="H12" s="38">
        <f>F12*G12</f>
        <v>9.18</v>
      </c>
    </row>
    <row r="13" spans="1:15" s="50" customFormat="1" ht="16.5" customHeight="1" x14ac:dyDescent="0.25">
      <c r="A13" s="34" t="s">
        <v>178</v>
      </c>
      <c r="B13" s="33" t="s">
        <v>132</v>
      </c>
      <c r="C13" s="33" t="s">
        <v>131</v>
      </c>
      <c r="D13" s="32" t="s">
        <v>127</v>
      </c>
      <c r="E13" s="35" t="s">
        <v>124</v>
      </c>
      <c r="F13" s="39">
        <v>1</v>
      </c>
      <c r="G13" s="38">
        <v>3.56</v>
      </c>
      <c r="H13" s="38">
        <f t="shared" ref="H13:H14" si="0">F13*G13</f>
        <v>3.56</v>
      </c>
    </row>
    <row r="14" spans="1:15" s="50" customFormat="1" ht="16.5" customHeight="1" x14ac:dyDescent="0.25">
      <c r="A14" s="34" t="s">
        <v>179</v>
      </c>
      <c r="B14" s="33" t="s">
        <v>134</v>
      </c>
      <c r="C14" s="33" t="s">
        <v>131</v>
      </c>
      <c r="D14" s="32" t="s">
        <v>128</v>
      </c>
      <c r="E14" s="35" t="s">
        <v>124</v>
      </c>
      <c r="F14" s="39">
        <v>1</v>
      </c>
      <c r="G14" s="38">
        <v>7.81</v>
      </c>
      <c r="H14" s="38">
        <f t="shared" si="0"/>
        <v>7.81</v>
      </c>
    </row>
    <row r="15" spans="1:15" s="50" customFormat="1" ht="16.5" customHeight="1" x14ac:dyDescent="0.25">
      <c r="A15" s="34" t="s">
        <v>180</v>
      </c>
      <c r="B15" s="33" t="s">
        <v>130</v>
      </c>
      <c r="C15" s="33" t="s">
        <v>131</v>
      </c>
      <c r="D15" s="32" t="s">
        <v>129</v>
      </c>
      <c r="E15" s="35" t="s">
        <v>18</v>
      </c>
      <c r="F15" s="39">
        <v>3.4077999999999997E-2</v>
      </c>
      <c r="G15" s="38">
        <v>10.45</v>
      </c>
      <c r="H15" s="38">
        <f t="shared" ref="H15" si="1">F15*G15</f>
        <v>0.35611509999999996</v>
      </c>
    </row>
    <row r="16" spans="1:15" s="50" customFormat="1" ht="16.5" customHeight="1" x14ac:dyDescent="0.25">
      <c r="A16" s="215" t="str">
        <f>"SUB-TOTAL ("&amp;A9&amp;"):"</f>
        <v>SUB-TOTAL (Comp - 001):</v>
      </c>
      <c r="B16" s="215"/>
      <c r="C16" s="215"/>
      <c r="D16" s="215"/>
      <c r="E16" s="215"/>
      <c r="F16" s="215"/>
      <c r="G16" s="215"/>
      <c r="H16" s="27">
        <f>SUM(H12:H15)</f>
        <v>20.906115100000001</v>
      </c>
    </row>
  </sheetData>
  <mergeCells count="19">
    <mergeCell ref="A16:G16"/>
    <mergeCell ref="B9:F9"/>
    <mergeCell ref="A1:H3"/>
    <mergeCell ref="A4:H4"/>
    <mergeCell ref="A5:H5"/>
    <mergeCell ref="A6:A7"/>
    <mergeCell ref="B6:E7"/>
    <mergeCell ref="F6:F7"/>
    <mergeCell ref="G6:G7"/>
    <mergeCell ref="H6:H7"/>
    <mergeCell ref="A8:H8"/>
    <mergeCell ref="F10:F11"/>
    <mergeCell ref="G10:G11"/>
    <mergeCell ref="A10:A11"/>
    <mergeCell ref="B10:B11"/>
    <mergeCell ref="C10:C11"/>
    <mergeCell ref="D10:D11"/>
    <mergeCell ref="E10:E11"/>
    <mergeCell ref="H10:H11"/>
  </mergeCells>
  <pageMargins left="0.511811024" right="0.511811024" top="0.78740157499999996" bottom="0.78740157499999996" header="0.31496062000000002" footer="0.31496062000000002"/>
  <pageSetup paperSize="9" scale="6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4"/>
  <sheetViews>
    <sheetView view="pageBreakPreview" zoomScaleNormal="100" zoomScaleSheetLayoutView="100" workbookViewId="0">
      <selection sqref="A1:H53"/>
    </sheetView>
  </sheetViews>
  <sheetFormatPr defaultRowHeight="14.25" x14ac:dyDescent="0.25"/>
  <cols>
    <col min="1" max="1" width="12.7109375" style="77" customWidth="1"/>
    <col min="2" max="2" width="31.5703125" style="60" customWidth="1"/>
    <col min="3" max="8" width="14.7109375" style="60" customWidth="1"/>
    <col min="9" max="9" width="9.140625" style="60"/>
    <col min="10" max="11" width="13.140625" style="60" bestFit="1" customWidth="1"/>
    <col min="12" max="254" width="9.140625" style="60"/>
    <col min="255" max="255" width="12.7109375" style="60" customWidth="1"/>
    <col min="256" max="256" width="31.5703125" style="60" customWidth="1"/>
    <col min="257" max="264" width="14.7109375" style="60" customWidth="1"/>
    <col min="265" max="265" width="9.140625" style="60"/>
    <col min="266" max="267" width="13.140625" style="60" bestFit="1" customWidth="1"/>
    <col min="268" max="510" width="9.140625" style="60"/>
    <col min="511" max="511" width="12.7109375" style="60" customWidth="1"/>
    <col min="512" max="512" width="31.5703125" style="60" customWidth="1"/>
    <col min="513" max="520" width="14.7109375" style="60" customWidth="1"/>
    <col min="521" max="521" width="9.140625" style="60"/>
    <col min="522" max="523" width="13.140625" style="60" bestFit="1" customWidth="1"/>
    <col min="524" max="766" width="9.140625" style="60"/>
    <col min="767" max="767" width="12.7109375" style="60" customWidth="1"/>
    <col min="768" max="768" width="31.5703125" style="60" customWidth="1"/>
    <col min="769" max="776" width="14.7109375" style="60" customWidth="1"/>
    <col min="777" max="777" width="9.140625" style="60"/>
    <col min="778" max="779" width="13.140625" style="60" bestFit="1" customWidth="1"/>
    <col min="780" max="1022" width="9.140625" style="60"/>
    <col min="1023" max="1023" width="12.7109375" style="60" customWidth="1"/>
    <col min="1024" max="1024" width="31.5703125" style="60" customWidth="1"/>
    <col min="1025" max="1032" width="14.7109375" style="60" customWidth="1"/>
    <col min="1033" max="1033" width="9.140625" style="60"/>
    <col min="1034" max="1035" width="13.140625" style="60" bestFit="1" customWidth="1"/>
    <col min="1036" max="1278" width="9.140625" style="60"/>
    <col min="1279" max="1279" width="12.7109375" style="60" customWidth="1"/>
    <col min="1280" max="1280" width="31.5703125" style="60" customWidth="1"/>
    <col min="1281" max="1288" width="14.7109375" style="60" customWidth="1"/>
    <col min="1289" max="1289" width="9.140625" style="60"/>
    <col min="1290" max="1291" width="13.140625" style="60" bestFit="1" customWidth="1"/>
    <col min="1292" max="1534" width="9.140625" style="60"/>
    <col min="1535" max="1535" width="12.7109375" style="60" customWidth="1"/>
    <col min="1536" max="1536" width="31.5703125" style="60" customWidth="1"/>
    <col min="1537" max="1544" width="14.7109375" style="60" customWidth="1"/>
    <col min="1545" max="1545" width="9.140625" style="60"/>
    <col min="1546" max="1547" width="13.140625" style="60" bestFit="1" customWidth="1"/>
    <col min="1548" max="1790" width="9.140625" style="60"/>
    <col min="1791" max="1791" width="12.7109375" style="60" customWidth="1"/>
    <col min="1792" max="1792" width="31.5703125" style="60" customWidth="1"/>
    <col min="1793" max="1800" width="14.7109375" style="60" customWidth="1"/>
    <col min="1801" max="1801" width="9.140625" style="60"/>
    <col min="1802" max="1803" width="13.140625" style="60" bestFit="1" customWidth="1"/>
    <col min="1804" max="2046" width="9.140625" style="60"/>
    <col min="2047" max="2047" width="12.7109375" style="60" customWidth="1"/>
    <col min="2048" max="2048" width="31.5703125" style="60" customWidth="1"/>
    <col min="2049" max="2056" width="14.7109375" style="60" customWidth="1"/>
    <col min="2057" max="2057" width="9.140625" style="60"/>
    <col min="2058" max="2059" width="13.140625" style="60" bestFit="1" customWidth="1"/>
    <col min="2060" max="2302" width="9.140625" style="60"/>
    <col min="2303" max="2303" width="12.7109375" style="60" customWidth="1"/>
    <col min="2304" max="2304" width="31.5703125" style="60" customWidth="1"/>
    <col min="2305" max="2312" width="14.7109375" style="60" customWidth="1"/>
    <col min="2313" max="2313" width="9.140625" style="60"/>
    <col min="2314" max="2315" width="13.140625" style="60" bestFit="1" customWidth="1"/>
    <col min="2316" max="2558" width="9.140625" style="60"/>
    <col min="2559" max="2559" width="12.7109375" style="60" customWidth="1"/>
    <col min="2560" max="2560" width="31.5703125" style="60" customWidth="1"/>
    <col min="2561" max="2568" width="14.7109375" style="60" customWidth="1"/>
    <col min="2569" max="2569" width="9.140625" style="60"/>
    <col min="2570" max="2571" width="13.140625" style="60" bestFit="1" customWidth="1"/>
    <col min="2572" max="2814" width="9.140625" style="60"/>
    <col min="2815" max="2815" width="12.7109375" style="60" customWidth="1"/>
    <col min="2816" max="2816" width="31.5703125" style="60" customWidth="1"/>
    <col min="2817" max="2824" width="14.7109375" style="60" customWidth="1"/>
    <col min="2825" max="2825" width="9.140625" style="60"/>
    <col min="2826" max="2827" width="13.140625" style="60" bestFit="1" customWidth="1"/>
    <col min="2828" max="3070" width="9.140625" style="60"/>
    <col min="3071" max="3071" width="12.7109375" style="60" customWidth="1"/>
    <col min="3072" max="3072" width="31.5703125" style="60" customWidth="1"/>
    <col min="3073" max="3080" width="14.7109375" style="60" customWidth="1"/>
    <col min="3081" max="3081" width="9.140625" style="60"/>
    <col min="3082" max="3083" width="13.140625" style="60" bestFit="1" customWidth="1"/>
    <col min="3084" max="3326" width="9.140625" style="60"/>
    <col min="3327" max="3327" width="12.7109375" style="60" customWidth="1"/>
    <col min="3328" max="3328" width="31.5703125" style="60" customWidth="1"/>
    <col min="3329" max="3336" width="14.7109375" style="60" customWidth="1"/>
    <col min="3337" max="3337" width="9.140625" style="60"/>
    <col min="3338" max="3339" width="13.140625" style="60" bestFit="1" customWidth="1"/>
    <col min="3340" max="3582" width="9.140625" style="60"/>
    <col min="3583" max="3583" width="12.7109375" style="60" customWidth="1"/>
    <col min="3584" max="3584" width="31.5703125" style="60" customWidth="1"/>
    <col min="3585" max="3592" width="14.7109375" style="60" customWidth="1"/>
    <col min="3593" max="3593" width="9.140625" style="60"/>
    <col min="3594" max="3595" width="13.140625" style="60" bestFit="1" customWidth="1"/>
    <col min="3596" max="3838" width="9.140625" style="60"/>
    <col min="3839" max="3839" width="12.7109375" style="60" customWidth="1"/>
    <col min="3840" max="3840" width="31.5703125" style="60" customWidth="1"/>
    <col min="3841" max="3848" width="14.7109375" style="60" customWidth="1"/>
    <col min="3849" max="3849" width="9.140625" style="60"/>
    <col min="3850" max="3851" width="13.140625" style="60" bestFit="1" customWidth="1"/>
    <col min="3852" max="4094" width="9.140625" style="60"/>
    <col min="4095" max="4095" width="12.7109375" style="60" customWidth="1"/>
    <col min="4096" max="4096" width="31.5703125" style="60" customWidth="1"/>
    <col min="4097" max="4104" width="14.7109375" style="60" customWidth="1"/>
    <col min="4105" max="4105" width="9.140625" style="60"/>
    <col min="4106" max="4107" width="13.140625" style="60" bestFit="1" customWidth="1"/>
    <col min="4108" max="4350" width="9.140625" style="60"/>
    <col min="4351" max="4351" width="12.7109375" style="60" customWidth="1"/>
    <col min="4352" max="4352" width="31.5703125" style="60" customWidth="1"/>
    <col min="4353" max="4360" width="14.7109375" style="60" customWidth="1"/>
    <col min="4361" max="4361" width="9.140625" style="60"/>
    <col min="4362" max="4363" width="13.140625" style="60" bestFit="1" customWidth="1"/>
    <col min="4364" max="4606" width="9.140625" style="60"/>
    <col min="4607" max="4607" width="12.7109375" style="60" customWidth="1"/>
    <col min="4608" max="4608" width="31.5703125" style="60" customWidth="1"/>
    <col min="4609" max="4616" width="14.7109375" style="60" customWidth="1"/>
    <col min="4617" max="4617" width="9.140625" style="60"/>
    <col min="4618" max="4619" width="13.140625" style="60" bestFit="1" customWidth="1"/>
    <col min="4620" max="4862" width="9.140625" style="60"/>
    <col min="4863" max="4863" width="12.7109375" style="60" customWidth="1"/>
    <col min="4864" max="4864" width="31.5703125" style="60" customWidth="1"/>
    <col min="4865" max="4872" width="14.7109375" style="60" customWidth="1"/>
    <col min="4873" max="4873" width="9.140625" style="60"/>
    <col min="4874" max="4875" width="13.140625" style="60" bestFit="1" customWidth="1"/>
    <col min="4876" max="5118" width="9.140625" style="60"/>
    <col min="5119" max="5119" width="12.7109375" style="60" customWidth="1"/>
    <col min="5120" max="5120" width="31.5703125" style="60" customWidth="1"/>
    <col min="5121" max="5128" width="14.7109375" style="60" customWidth="1"/>
    <col min="5129" max="5129" width="9.140625" style="60"/>
    <col min="5130" max="5131" width="13.140625" style="60" bestFit="1" customWidth="1"/>
    <col min="5132" max="5374" width="9.140625" style="60"/>
    <col min="5375" max="5375" width="12.7109375" style="60" customWidth="1"/>
    <col min="5376" max="5376" width="31.5703125" style="60" customWidth="1"/>
    <col min="5377" max="5384" width="14.7109375" style="60" customWidth="1"/>
    <col min="5385" max="5385" width="9.140625" style="60"/>
    <col min="5386" max="5387" width="13.140625" style="60" bestFit="1" customWidth="1"/>
    <col min="5388" max="5630" width="9.140625" style="60"/>
    <col min="5631" max="5631" width="12.7109375" style="60" customWidth="1"/>
    <col min="5632" max="5632" width="31.5703125" style="60" customWidth="1"/>
    <col min="5633" max="5640" width="14.7109375" style="60" customWidth="1"/>
    <col min="5641" max="5641" width="9.140625" style="60"/>
    <col min="5642" max="5643" width="13.140625" style="60" bestFit="1" customWidth="1"/>
    <col min="5644" max="5886" width="9.140625" style="60"/>
    <col min="5887" max="5887" width="12.7109375" style="60" customWidth="1"/>
    <col min="5888" max="5888" width="31.5703125" style="60" customWidth="1"/>
    <col min="5889" max="5896" width="14.7109375" style="60" customWidth="1"/>
    <col min="5897" max="5897" width="9.140625" style="60"/>
    <col min="5898" max="5899" width="13.140625" style="60" bestFit="1" customWidth="1"/>
    <col min="5900" max="6142" width="9.140625" style="60"/>
    <col min="6143" max="6143" width="12.7109375" style="60" customWidth="1"/>
    <col min="6144" max="6144" width="31.5703125" style="60" customWidth="1"/>
    <col min="6145" max="6152" width="14.7109375" style="60" customWidth="1"/>
    <col min="6153" max="6153" width="9.140625" style="60"/>
    <col min="6154" max="6155" width="13.140625" style="60" bestFit="1" customWidth="1"/>
    <col min="6156" max="6398" width="9.140625" style="60"/>
    <col min="6399" max="6399" width="12.7109375" style="60" customWidth="1"/>
    <col min="6400" max="6400" width="31.5703125" style="60" customWidth="1"/>
    <col min="6401" max="6408" width="14.7109375" style="60" customWidth="1"/>
    <col min="6409" max="6409" width="9.140625" style="60"/>
    <col min="6410" max="6411" width="13.140625" style="60" bestFit="1" customWidth="1"/>
    <col min="6412" max="6654" width="9.140625" style="60"/>
    <col min="6655" max="6655" width="12.7109375" style="60" customWidth="1"/>
    <col min="6656" max="6656" width="31.5703125" style="60" customWidth="1"/>
    <col min="6657" max="6664" width="14.7109375" style="60" customWidth="1"/>
    <col min="6665" max="6665" width="9.140625" style="60"/>
    <col min="6666" max="6667" width="13.140625" style="60" bestFit="1" customWidth="1"/>
    <col min="6668" max="6910" width="9.140625" style="60"/>
    <col min="6911" max="6911" width="12.7109375" style="60" customWidth="1"/>
    <col min="6912" max="6912" width="31.5703125" style="60" customWidth="1"/>
    <col min="6913" max="6920" width="14.7109375" style="60" customWidth="1"/>
    <col min="6921" max="6921" width="9.140625" style="60"/>
    <col min="6922" max="6923" width="13.140625" style="60" bestFit="1" customWidth="1"/>
    <col min="6924" max="7166" width="9.140625" style="60"/>
    <col min="7167" max="7167" width="12.7109375" style="60" customWidth="1"/>
    <col min="7168" max="7168" width="31.5703125" style="60" customWidth="1"/>
    <col min="7169" max="7176" width="14.7109375" style="60" customWidth="1"/>
    <col min="7177" max="7177" width="9.140625" style="60"/>
    <col min="7178" max="7179" width="13.140625" style="60" bestFit="1" customWidth="1"/>
    <col min="7180" max="7422" width="9.140625" style="60"/>
    <col min="7423" max="7423" width="12.7109375" style="60" customWidth="1"/>
    <col min="7424" max="7424" width="31.5703125" style="60" customWidth="1"/>
    <col min="7425" max="7432" width="14.7109375" style="60" customWidth="1"/>
    <col min="7433" max="7433" width="9.140625" style="60"/>
    <col min="7434" max="7435" width="13.140625" style="60" bestFit="1" customWidth="1"/>
    <col min="7436" max="7678" width="9.140625" style="60"/>
    <col min="7679" max="7679" width="12.7109375" style="60" customWidth="1"/>
    <col min="7680" max="7680" width="31.5703125" style="60" customWidth="1"/>
    <col min="7681" max="7688" width="14.7109375" style="60" customWidth="1"/>
    <col min="7689" max="7689" width="9.140625" style="60"/>
    <col min="7690" max="7691" width="13.140625" style="60" bestFit="1" customWidth="1"/>
    <col min="7692" max="7934" width="9.140625" style="60"/>
    <col min="7935" max="7935" width="12.7109375" style="60" customWidth="1"/>
    <col min="7936" max="7936" width="31.5703125" style="60" customWidth="1"/>
    <col min="7937" max="7944" width="14.7109375" style="60" customWidth="1"/>
    <col min="7945" max="7945" width="9.140625" style="60"/>
    <col min="7946" max="7947" width="13.140625" style="60" bestFit="1" customWidth="1"/>
    <col min="7948" max="8190" width="9.140625" style="60"/>
    <col min="8191" max="8191" width="12.7109375" style="60" customWidth="1"/>
    <col min="8192" max="8192" width="31.5703125" style="60" customWidth="1"/>
    <col min="8193" max="8200" width="14.7109375" style="60" customWidth="1"/>
    <col min="8201" max="8201" width="9.140625" style="60"/>
    <col min="8202" max="8203" width="13.140625" style="60" bestFit="1" customWidth="1"/>
    <col min="8204" max="8446" width="9.140625" style="60"/>
    <col min="8447" max="8447" width="12.7109375" style="60" customWidth="1"/>
    <col min="8448" max="8448" width="31.5703125" style="60" customWidth="1"/>
    <col min="8449" max="8456" width="14.7109375" style="60" customWidth="1"/>
    <col min="8457" max="8457" width="9.140625" style="60"/>
    <col min="8458" max="8459" width="13.140625" style="60" bestFit="1" customWidth="1"/>
    <col min="8460" max="8702" width="9.140625" style="60"/>
    <col min="8703" max="8703" width="12.7109375" style="60" customWidth="1"/>
    <col min="8704" max="8704" width="31.5703125" style="60" customWidth="1"/>
    <col min="8705" max="8712" width="14.7109375" style="60" customWidth="1"/>
    <col min="8713" max="8713" width="9.140625" style="60"/>
    <col min="8714" max="8715" width="13.140625" style="60" bestFit="1" customWidth="1"/>
    <col min="8716" max="8958" width="9.140625" style="60"/>
    <col min="8959" max="8959" width="12.7109375" style="60" customWidth="1"/>
    <col min="8960" max="8960" width="31.5703125" style="60" customWidth="1"/>
    <col min="8961" max="8968" width="14.7109375" style="60" customWidth="1"/>
    <col min="8969" max="8969" width="9.140625" style="60"/>
    <col min="8970" max="8971" width="13.140625" style="60" bestFit="1" customWidth="1"/>
    <col min="8972" max="9214" width="9.140625" style="60"/>
    <col min="9215" max="9215" width="12.7109375" style="60" customWidth="1"/>
    <col min="9216" max="9216" width="31.5703125" style="60" customWidth="1"/>
    <col min="9217" max="9224" width="14.7109375" style="60" customWidth="1"/>
    <col min="9225" max="9225" width="9.140625" style="60"/>
    <col min="9226" max="9227" width="13.140625" style="60" bestFit="1" customWidth="1"/>
    <col min="9228" max="9470" width="9.140625" style="60"/>
    <col min="9471" max="9471" width="12.7109375" style="60" customWidth="1"/>
    <col min="9472" max="9472" width="31.5703125" style="60" customWidth="1"/>
    <col min="9473" max="9480" width="14.7109375" style="60" customWidth="1"/>
    <col min="9481" max="9481" width="9.140625" style="60"/>
    <col min="9482" max="9483" width="13.140625" style="60" bestFit="1" customWidth="1"/>
    <col min="9484" max="9726" width="9.140625" style="60"/>
    <col min="9727" max="9727" width="12.7109375" style="60" customWidth="1"/>
    <col min="9728" max="9728" width="31.5703125" style="60" customWidth="1"/>
    <col min="9729" max="9736" width="14.7109375" style="60" customWidth="1"/>
    <col min="9737" max="9737" width="9.140625" style="60"/>
    <col min="9738" max="9739" width="13.140625" style="60" bestFit="1" customWidth="1"/>
    <col min="9740" max="9982" width="9.140625" style="60"/>
    <col min="9983" max="9983" width="12.7109375" style="60" customWidth="1"/>
    <col min="9984" max="9984" width="31.5703125" style="60" customWidth="1"/>
    <col min="9985" max="9992" width="14.7109375" style="60" customWidth="1"/>
    <col min="9993" max="9993" width="9.140625" style="60"/>
    <col min="9994" max="9995" width="13.140625" style="60" bestFit="1" customWidth="1"/>
    <col min="9996" max="10238" width="9.140625" style="60"/>
    <col min="10239" max="10239" width="12.7109375" style="60" customWidth="1"/>
    <col min="10240" max="10240" width="31.5703125" style="60" customWidth="1"/>
    <col min="10241" max="10248" width="14.7109375" style="60" customWidth="1"/>
    <col min="10249" max="10249" width="9.140625" style="60"/>
    <col min="10250" max="10251" width="13.140625" style="60" bestFit="1" customWidth="1"/>
    <col min="10252" max="10494" width="9.140625" style="60"/>
    <col min="10495" max="10495" width="12.7109375" style="60" customWidth="1"/>
    <col min="10496" max="10496" width="31.5703125" style="60" customWidth="1"/>
    <col min="10497" max="10504" width="14.7109375" style="60" customWidth="1"/>
    <col min="10505" max="10505" width="9.140625" style="60"/>
    <col min="10506" max="10507" width="13.140625" style="60" bestFit="1" customWidth="1"/>
    <col min="10508" max="10750" width="9.140625" style="60"/>
    <col min="10751" max="10751" width="12.7109375" style="60" customWidth="1"/>
    <col min="10752" max="10752" width="31.5703125" style="60" customWidth="1"/>
    <col min="10753" max="10760" width="14.7109375" style="60" customWidth="1"/>
    <col min="10761" max="10761" width="9.140625" style="60"/>
    <col min="10762" max="10763" width="13.140625" style="60" bestFit="1" customWidth="1"/>
    <col min="10764" max="11006" width="9.140625" style="60"/>
    <col min="11007" max="11007" width="12.7109375" style="60" customWidth="1"/>
    <col min="11008" max="11008" width="31.5703125" style="60" customWidth="1"/>
    <col min="11009" max="11016" width="14.7109375" style="60" customWidth="1"/>
    <col min="11017" max="11017" width="9.140625" style="60"/>
    <col min="11018" max="11019" width="13.140625" style="60" bestFit="1" customWidth="1"/>
    <col min="11020" max="11262" width="9.140625" style="60"/>
    <col min="11263" max="11263" width="12.7109375" style="60" customWidth="1"/>
    <col min="11264" max="11264" width="31.5703125" style="60" customWidth="1"/>
    <col min="11265" max="11272" width="14.7109375" style="60" customWidth="1"/>
    <col min="11273" max="11273" width="9.140625" style="60"/>
    <col min="11274" max="11275" width="13.140625" style="60" bestFit="1" customWidth="1"/>
    <col min="11276" max="11518" width="9.140625" style="60"/>
    <col min="11519" max="11519" width="12.7109375" style="60" customWidth="1"/>
    <col min="11520" max="11520" width="31.5703125" style="60" customWidth="1"/>
    <col min="11521" max="11528" width="14.7109375" style="60" customWidth="1"/>
    <col min="11529" max="11529" width="9.140625" style="60"/>
    <col min="11530" max="11531" width="13.140625" style="60" bestFit="1" customWidth="1"/>
    <col min="11532" max="11774" width="9.140625" style="60"/>
    <col min="11775" max="11775" width="12.7109375" style="60" customWidth="1"/>
    <col min="11776" max="11776" width="31.5703125" style="60" customWidth="1"/>
    <col min="11777" max="11784" width="14.7109375" style="60" customWidth="1"/>
    <col min="11785" max="11785" width="9.140625" style="60"/>
    <col min="11786" max="11787" width="13.140625" style="60" bestFit="1" customWidth="1"/>
    <col min="11788" max="12030" width="9.140625" style="60"/>
    <col min="12031" max="12031" width="12.7109375" style="60" customWidth="1"/>
    <col min="12032" max="12032" width="31.5703125" style="60" customWidth="1"/>
    <col min="12033" max="12040" width="14.7109375" style="60" customWidth="1"/>
    <col min="12041" max="12041" width="9.140625" style="60"/>
    <col min="12042" max="12043" width="13.140625" style="60" bestFit="1" customWidth="1"/>
    <col min="12044" max="12286" width="9.140625" style="60"/>
    <col min="12287" max="12287" width="12.7109375" style="60" customWidth="1"/>
    <col min="12288" max="12288" width="31.5703125" style="60" customWidth="1"/>
    <col min="12289" max="12296" width="14.7109375" style="60" customWidth="1"/>
    <col min="12297" max="12297" width="9.140625" style="60"/>
    <col min="12298" max="12299" width="13.140625" style="60" bestFit="1" customWidth="1"/>
    <col min="12300" max="12542" width="9.140625" style="60"/>
    <col min="12543" max="12543" width="12.7109375" style="60" customWidth="1"/>
    <col min="12544" max="12544" width="31.5703125" style="60" customWidth="1"/>
    <col min="12545" max="12552" width="14.7109375" style="60" customWidth="1"/>
    <col min="12553" max="12553" width="9.140625" style="60"/>
    <col min="12554" max="12555" width="13.140625" style="60" bestFit="1" customWidth="1"/>
    <col min="12556" max="12798" width="9.140625" style="60"/>
    <col min="12799" max="12799" width="12.7109375" style="60" customWidth="1"/>
    <col min="12800" max="12800" width="31.5703125" style="60" customWidth="1"/>
    <col min="12801" max="12808" width="14.7109375" style="60" customWidth="1"/>
    <col min="12809" max="12809" width="9.140625" style="60"/>
    <col min="12810" max="12811" width="13.140625" style="60" bestFit="1" customWidth="1"/>
    <col min="12812" max="13054" width="9.140625" style="60"/>
    <col min="13055" max="13055" width="12.7109375" style="60" customWidth="1"/>
    <col min="13056" max="13056" width="31.5703125" style="60" customWidth="1"/>
    <col min="13057" max="13064" width="14.7109375" style="60" customWidth="1"/>
    <col min="13065" max="13065" width="9.140625" style="60"/>
    <col min="13066" max="13067" width="13.140625" style="60" bestFit="1" customWidth="1"/>
    <col min="13068" max="13310" width="9.140625" style="60"/>
    <col min="13311" max="13311" width="12.7109375" style="60" customWidth="1"/>
    <col min="13312" max="13312" width="31.5703125" style="60" customWidth="1"/>
    <col min="13313" max="13320" width="14.7109375" style="60" customWidth="1"/>
    <col min="13321" max="13321" width="9.140625" style="60"/>
    <col min="13322" max="13323" width="13.140625" style="60" bestFit="1" customWidth="1"/>
    <col min="13324" max="13566" width="9.140625" style="60"/>
    <col min="13567" max="13567" width="12.7109375" style="60" customWidth="1"/>
    <col min="13568" max="13568" width="31.5703125" style="60" customWidth="1"/>
    <col min="13569" max="13576" width="14.7109375" style="60" customWidth="1"/>
    <col min="13577" max="13577" width="9.140625" style="60"/>
    <col min="13578" max="13579" width="13.140625" style="60" bestFit="1" customWidth="1"/>
    <col min="13580" max="13822" width="9.140625" style="60"/>
    <col min="13823" max="13823" width="12.7109375" style="60" customWidth="1"/>
    <col min="13824" max="13824" width="31.5703125" style="60" customWidth="1"/>
    <col min="13825" max="13832" width="14.7109375" style="60" customWidth="1"/>
    <col min="13833" max="13833" width="9.140625" style="60"/>
    <col min="13834" max="13835" width="13.140625" style="60" bestFit="1" customWidth="1"/>
    <col min="13836" max="14078" width="9.140625" style="60"/>
    <col min="14079" max="14079" width="12.7109375" style="60" customWidth="1"/>
    <col min="14080" max="14080" width="31.5703125" style="60" customWidth="1"/>
    <col min="14081" max="14088" width="14.7109375" style="60" customWidth="1"/>
    <col min="14089" max="14089" width="9.140625" style="60"/>
    <col min="14090" max="14091" width="13.140625" style="60" bestFit="1" customWidth="1"/>
    <col min="14092" max="14334" width="9.140625" style="60"/>
    <col min="14335" max="14335" width="12.7109375" style="60" customWidth="1"/>
    <col min="14336" max="14336" width="31.5703125" style="60" customWidth="1"/>
    <col min="14337" max="14344" width="14.7109375" style="60" customWidth="1"/>
    <col min="14345" max="14345" width="9.140625" style="60"/>
    <col min="14346" max="14347" width="13.140625" style="60" bestFit="1" customWidth="1"/>
    <col min="14348" max="14590" width="9.140625" style="60"/>
    <col min="14591" max="14591" width="12.7109375" style="60" customWidth="1"/>
    <col min="14592" max="14592" width="31.5703125" style="60" customWidth="1"/>
    <col min="14593" max="14600" width="14.7109375" style="60" customWidth="1"/>
    <col min="14601" max="14601" width="9.140625" style="60"/>
    <col min="14602" max="14603" width="13.140625" style="60" bestFit="1" customWidth="1"/>
    <col min="14604" max="14846" width="9.140625" style="60"/>
    <col min="14847" max="14847" width="12.7109375" style="60" customWidth="1"/>
    <col min="14848" max="14848" width="31.5703125" style="60" customWidth="1"/>
    <col min="14849" max="14856" width="14.7109375" style="60" customWidth="1"/>
    <col min="14857" max="14857" width="9.140625" style="60"/>
    <col min="14858" max="14859" width="13.140625" style="60" bestFit="1" customWidth="1"/>
    <col min="14860" max="15102" width="9.140625" style="60"/>
    <col min="15103" max="15103" width="12.7109375" style="60" customWidth="1"/>
    <col min="15104" max="15104" width="31.5703125" style="60" customWidth="1"/>
    <col min="15105" max="15112" width="14.7109375" style="60" customWidth="1"/>
    <col min="15113" max="15113" width="9.140625" style="60"/>
    <col min="15114" max="15115" width="13.140625" style="60" bestFit="1" customWidth="1"/>
    <col min="15116" max="15358" width="9.140625" style="60"/>
    <col min="15359" max="15359" width="12.7109375" style="60" customWidth="1"/>
    <col min="15360" max="15360" width="31.5703125" style="60" customWidth="1"/>
    <col min="15361" max="15368" width="14.7109375" style="60" customWidth="1"/>
    <col min="15369" max="15369" width="9.140625" style="60"/>
    <col min="15370" max="15371" width="13.140625" style="60" bestFit="1" customWidth="1"/>
    <col min="15372" max="15614" width="9.140625" style="60"/>
    <col min="15615" max="15615" width="12.7109375" style="60" customWidth="1"/>
    <col min="15616" max="15616" width="31.5703125" style="60" customWidth="1"/>
    <col min="15617" max="15624" width="14.7109375" style="60" customWidth="1"/>
    <col min="15625" max="15625" width="9.140625" style="60"/>
    <col min="15626" max="15627" width="13.140625" style="60" bestFit="1" customWidth="1"/>
    <col min="15628" max="15870" width="9.140625" style="60"/>
    <col min="15871" max="15871" width="12.7109375" style="60" customWidth="1"/>
    <col min="15872" max="15872" width="31.5703125" style="60" customWidth="1"/>
    <col min="15873" max="15880" width="14.7109375" style="60" customWidth="1"/>
    <col min="15881" max="15881" width="9.140625" style="60"/>
    <col min="15882" max="15883" width="13.140625" style="60" bestFit="1" customWidth="1"/>
    <col min="15884" max="16126" width="9.140625" style="60"/>
    <col min="16127" max="16127" width="12.7109375" style="60" customWidth="1"/>
    <col min="16128" max="16128" width="31.5703125" style="60" customWidth="1"/>
    <col min="16129" max="16136" width="14.7109375" style="60" customWidth="1"/>
    <col min="16137" max="16137" width="9.140625" style="60"/>
    <col min="16138" max="16139" width="13.140625" style="60" bestFit="1" customWidth="1"/>
    <col min="16140" max="16384" width="9.140625" style="60"/>
  </cols>
  <sheetData>
    <row r="1" spans="1:8" ht="16.5" customHeight="1" x14ac:dyDescent="0.25">
      <c r="A1" s="234" t="s">
        <v>0</v>
      </c>
      <c r="B1" s="234"/>
      <c r="C1" s="234"/>
      <c r="D1" s="234"/>
      <c r="E1" s="234"/>
      <c r="F1" s="234"/>
      <c r="G1" s="234"/>
      <c r="H1" s="234"/>
    </row>
    <row r="2" spans="1:8" ht="16.5" customHeight="1" x14ac:dyDescent="0.25">
      <c r="A2" s="234"/>
      <c r="B2" s="234"/>
      <c r="C2" s="234"/>
      <c r="D2" s="234"/>
      <c r="E2" s="234"/>
      <c r="F2" s="234"/>
      <c r="G2" s="234"/>
      <c r="H2" s="234"/>
    </row>
    <row r="3" spans="1:8" ht="16.5" customHeight="1" x14ac:dyDescent="0.25">
      <c r="A3" s="234"/>
      <c r="B3" s="234"/>
      <c r="C3" s="234"/>
      <c r="D3" s="234"/>
      <c r="E3" s="234"/>
      <c r="F3" s="234"/>
      <c r="G3" s="234"/>
      <c r="H3" s="234"/>
    </row>
    <row r="4" spans="1:8" ht="18.95" customHeight="1" x14ac:dyDescent="0.25">
      <c r="A4" s="207" t="str">
        <f>'Plan. Orçamentária'!A4:I4</f>
        <v>OBRA POR EXECUÇÃO INDIRETA</v>
      </c>
      <c r="B4" s="207"/>
      <c r="C4" s="207"/>
      <c r="D4" s="207"/>
      <c r="E4" s="207"/>
      <c r="F4" s="207"/>
      <c r="G4" s="207"/>
      <c r="H4" s="207"/>
    </row>
    <row r="5" spans="1:8" ht="18.95" customHeight="1" x14ac:dyDescent="0.25">
      <c r="A5" s="235" t="str">
        <f>'Plan. Orçamentária'!A5:I5</f>
        <v>Setor requisitante: Secretaria Municipal de Obras e Serviços Urbanos</v>
      </c>
      <c r="B5" s="235"/>
      <c r="C5" s="235"/>
      <c r="D5" s="235"/>
      <c r="E5" s="235"/>
      <c r="F5" s="235"/>
      <c r="G5" s="235"/>
      <c r="H5" s="235"/>
    </row>
    <row r="6" spans="1:8" ht="38.1" customHeight="1" x14ac:dyDescent="0.25">
      <c r="A6" s="61" t="str">
        <f>'[2]PLANILHA ORÇAMENTÁRIA'!A6</f>
        <v>Objeto:</v>
      </c>
      <c r="B6" s="236" t="str">
        <f>'Plan. Orçamentária'!C6</f>
        <v>Reforma do telhado da Casa Velório de Nova Era</v>
      </c>
      <c r="C6" s="237"/>
      <c r="D6" s="237"/>
      <c r="E6" s="237"/>
      <c r="F6" s="237"/>
      <c r="G6" s="238"/>
      <c r="H6" s="67">
        <f ca="1">'Plan. Orçamentária'!I6:I7</f>
        <v>45012</v>
      </c>
    </row>
    <row r="7" spans="1:8" ht="18.95" customHeight="1" x14ac:dyDescent="0.25">
      <c r="A7" s="199" t="s">
        <v>73</v>
      </c>
      <c r="B7" s="199"/>
      <c r="C7" s="199"/>
      <c r="D7" s="199"/>
      <c r="E7" s="199"/>
      <c r="F7" s="199"/>
      <c r="G7" s="199"/>
      <c r="H7" s="199"/>
    </row>
    <row r="8" spans="1:8" ht="16.5" customHeight="1" x14ac:dyDescent="0.25">
      <c r="A8" s="140"/>
      <c r="B8" s="68"/>
      <c r="C8" s="68"/>
      <c r="D8" s="68"/>
      <c r="E8" s="68"/>
      <c r="F8" s="68"/>
      <c r="G8" s="68"/>
      <c r="H8" s="141"/>
    </row>
    <row r="9" spans="1:8" ht="16.5" customHeight="1" x14ac:dyDescent="0.25">
      <c r="A9" s="239" t="s">
        <v>74</v>
      </c>
      <c r="B9" s="239"/>
      <c r="C9" s="239"/>
      <c r="D9" s="239"/>
      <c r="E9" s="239"/>
      <c r="F9" s="239"/>
      <c r="G9" s="240">
        <v>0.9</v>
      </c>
      <c r="H9" s="240"/>
    </row>
    <row r="10" spans="1:8" ht="16.5" customHeight="1" x14ac:dyDescent="0.25">
      <c r="A10" s="239" t="s">
        <v>75</v>
      </c>
      <c r="B10" s="239"/>
      <c r="C10" s="239"/>
      <c r="D10" s="239"/>
      <c r="E10" s="239"/>
      <c r="F10" s="239"/>
      <c r="G10" s="240">
        <v>0.05</v>
      </c>
      <c r="H10" s="240"/>
    </row>
    <row r="11" spans="1:8" ht="16.5" customHeight="1" x14ac:dyDescent="0.25">
      <c r="A11" s="140"/>
      <c r="B11" s="68"/>
      <c r="C11" s="68"/>
      <c r="D11" s="68"/>
      <c r="E11" s="68"/>
      <c r="F11" s="68"/>
      <c r="G11" s="68"/>
      <c r="H11" s="141"/>
    </row>
    <row r="12" spans="1:8" ht="16.5" customHeight="1" x14ac:dyDescent="0.25">
      <c r="A12" s="199" t="s">
        <v>76</v>
      </c>
      <c r="B12" s="199"/>
      <c r="C12" s="199"/>
      <c r="D12" s="199"/>
      <c r="E12" s="199"/>
      <c r="F12" s="199"/>
      <c r="G12" s="199"/>
      <c r="H12" s="199"/>
    </row>
    <row r="13" spans="1:8" ht="16.5" customHeight="1" x14ac:dyDescent="0.25">
      <c r="A13" s="140"/>
      <c r="B13" s="68"/>
      <c r="C13" s="68"/>
      <c r="D13" s="68"/>
      <c r="E13" s="68"/>
      <c r="F13" s="68"/>
      <c r="G13" s="68"/>
      <c r="H13" s="141"/>
    </row>
    <row r="14" spans="1:8" ht="16.5" customHeight="1" x14ac:dyDescent="0.25">
      <c r="A14" s="241" t="s">
        <v>77</v>
      </c>
      <c r="B14" s="242"/>
      <c r="C14" s="242"/>
      <c r="D14" s="242"/>
      <c r="E14" s="242"/>
      <c r="F14" s="242"/>
      <c r="G14" s="242"/>
      <c r="H14" s="243"/>
    </row>
    <row r="15" spans="1:8" ht="16.5" customHeight="1" x14ac:dyDescent="0.25">
      <c r="A15" s="244" t="s">
        <v>78</v>
      </c>
      <c r="B15" s="245"/>
      <c r="C15" s="245"/>
      <c r="D15" s="245"/>
      <c r="E15" s="245"/>
      <c r="F15" s="245"/>
      <c r="G15" s="245"/>
      <c r="H15" s="246"/>
    </row>
    <row r="16" spans="1:8" ht="16.5" customHeight="1" x14ac:dyDescent="0.25">
      <c r="A16" s="140"/>
      <c r="B16" s="68"/>
      <c r="C16" s="68"/>
      <c r="D16" s="68"/>
      <c r="E16" s="68"/>
      <c r="F16" s="68"/>
      <c r="G16" s="68"/>
      <c r="H16" s="141"/>
    </row>
    <row r="17" spans="1:11" ht="16.5" customHeight="1" x14ac:dyDescent="0.25">
      <c r="A17" s="233" t="s">
        <v>79</v>
      </c>
      <c r="B17" s="233"/>
      <c r="C17" s="233"/>
      <c r="D17" s="233"/>
      <c r="E17" s="233"/>
      <c r="F17" s="233"/>
      <c r="G17" s="137" t="s">
        <v>80</v>
      </c>
      <c r="H17" s="69" t="s">
        <v>81</v>
      </c>
    </row>
    <row r="18" spans="1:11" ht="16.5" customHeight="1" x14ac:dyDescent="0.25">
      <c r="A18" s="228" t="str">
        <f>IF($H$20=$A$168,"Encargos Sociais incidentes sobre a mão de obra","Administração Central")</f>
        <v>Administração Central</v>
      </c>
      <c r="B18" s="228"/>
      <c r="C18" s="228"/>
      <c r="D18" s="228"/>
      <c r="E18" s="228"/>
      <c r="F18" s="228"/>
      <c r="G18" s="70" t="s">
        <v>82</v>
      </c>
      <c r="H18" s="71">
        <v>0.04</v>
      </c>
    </row>
    <row r="19" spans="1:11" ht="16.5" customHeight="1" x14ac:dyDescent="0.25">
      <c r="A19" s="228" t="str">
        <f>IF($H$20=$A$168,"Administração Central da empresa ou consultoria - overhead","Seguro e Garantia")</f>
        <v>Seguro e Garantia</v>
      </c>
      <c r="B19" s="228"/>
      <c r="C19" s="228"/>
      <c r="D19" s="228"/>
      <c r="E19" s="228"/>
      <c r="F19" s="228"/>
      <c r="G19" s="70" t="s">
        <v>83</v>
      </c>
      <c r="H19" s="71">
        <v>8.0000000000000002E-3</v>
      </c>
    </row>
    <row r="20" spans="1:11" ht="16.5" customHeight="1" x14ac:dyDescent="0.25">
      <c r="A20" s="228" t="str">
        <f>IF($H$20=$A$168,"","Risco")</f>
        <v>Risco</v>
      </c>
      <c r="B20" s="228"/>
      <c r="C20" s="228"/>
      <c r="D20" s="228"/>
      <c r="E20" s="228"/>
      <c r="F20" s="228"/>
      <c r="G20" s="70" t="s">
        <v>84</v>
      </c>
      <c r="H20" s="71">
        <v>1.2699999999999999E-2</v>
      </c>
    </row>
    <row r="21" spans="1:11" ht="16.5" customHeight="1" x14ac:dyDescent="0.25">
      <c r="A21" s="228" t="str">
        <f>IF($H$20=$A$168,"","Despesas Financeiras")</f>
        <v>Despesas Financeiras</v>
      </c>
      <c r="B21" s="228"/>
      <c r="C21" s="228"/>
      <c r="D21" s="228"/>
      <c r="E21" s="228"/>
      <c r="F21" s="228"/>
      <c r="G21" s="70" t="s">
        <v>85</v>
      </c>
      <c r="H21" s="71">
        <v>1.23E-2</v>
      </c>
    </row>
    <row r="22" spans="1:11" ht="16.5" customHeight="1" x14ac:dyDescent="0.25">
      <c r="A22" s="228" t="str">
        <f>IF($H$20=$A$168,"Margem bruta da empresa de consultoria","Lucro")</f>
        <v>Lucro</v>
      </c>
      <c r="B22" s="228"/>
      <c r="C22" s="228"/>
      <c r="D22" s="228"/>
      <c r="E22" s="228"/>
      <c r="F22" s="228"/>
      <c r="G22" s="70" t="s">
        <v>52</v>
      </c>
      <c r="H22" s="71">
        <v>6.9000000000000006E-2</v>
      </c>
    </row>
    <row r="23" spans="1:11" ht="16.5" customHeight="1" x14ac:dyDescent="0.25">
      <c r="A23" s="228" t="s">
        <v>86</v>
      </c>
      <c r="B23" s="228"/>
      <c r="C23" s="228"/>
      <c r="D23" s="228"/>
      <c r="E23" s="228"/>
      <c r="F23" s="228"/>
      <c r="G23" s="70" t="s">
        <v>87</v>
      </c>
      <c r="H23" s="71">
        <v>3.6499999999999998E-2</v>
      </c>
    </row>
    <row r="24" spans="1:11" ht="16.5" customHeight="1" x14ac:dyDescent="0.25">
      <c r="A24" s="228" t="s">
        <v>88</v>
      </c>
      <c r="B24" s="228"/>
      <c r="C24" s="228"/>
      <c r="D24" s="228"/>
      <c r="E24" s="228"/>
      <c r="F24" s="228"/>
      <c r="G24" s="70" t="s">
        <v>89</v>
      </c>
      <c r="H24" s="72">
        <f>G10*G9</f>
        <v>4.5000000000000005E-2</v>
      </c>
    </row>
    <row r="25" spans="1:11" ht="16.5" customHeight="1" x14ac:dyDescent="0.25">
      <c r="A25" s="228" t="s">
        <v>90</v>
      </c>
      <c r="B25" s="228"/>
      <c r="C25" s="228"/>
      <c r="D25" s="228"/>
      <c r="E25" s="228"/>
      <c r="F25" s="228"/>
      <c r="G25" s="70" t="s">
        <v>91</v>
      </c>
      <c r="H25" s="72">
        <v>4.4999999999999998E-2</v>
      </c>
    </row>
    <row r="26" spans="1:11" ht="16.5" customHeight="1" x14ac:dyDescent="0.25">
      <c r="A26" s="228" t="s">
        <v>92</v>
      </c>
      <c r="B26" s="228"/>
      <c r="C26" s="228"/>
      <c r="D26" s="228"/>
      <c r="E26" s="228"/>
      <c r="F26" s="228"/>
      <c r="G26" s="73" t="s">
        <v>93</v>
      </c>
      <c r="H26" s="72">
        <f>(((1+H18+H19+H20)*(1+H21)*(1+H22))/(1-(H23+H24)))-1</f>
        <v>0.24968440510615131</v>
      </c>
      <c r="J26" s="74"/>
    </row>
    <row r="27" spans="1:11" ht="16.5" customHeight="1" x14ac:dyDescent="0.25">
      <c r="A27" s="229" t="s">
        <v>94</v>
      </c>
      <c r="B27" s="229"/>
      <c r="C27" s="229"/>
      <c r="D27" s="229"/>
      <c r="E27" s="229"/>
      <c r="F27" s="229"/>
      <c r="G27" s="136" t="s">
        <v>95</v>
      </c>
      <c r="H27" s="75">
        <f>(((1+(H18+H19+H20))*(1+H21)*(1+H22))/(1-(H23+H24+H25)))-1</f>
        <v>0.31406425425300522</v>
      </c>
    </row>
    <row r="28" spans="1:11" ht="16.5" customHeight="1" x14ac:dyDescent="0.25">
      <c r="A28" s="230"/>
      <c r="B28" s="231"/>
      <c r="C28" s="231"/>
      <c r="D28" s="231"/>
      <c r="E28" s="231"/>
      <c r="F28" s="231"/>
      <c r="G28" s="231"/>
      <c r="H28" s="232"/>
    </row>
    <row r="29" spans="1:11" ht="16.5" customHeight="1" x14ac:dyDescent="0.25">
      <c r="A29" s="217" t="s">
        <v>96</v>
      </c>
      <c r="B29" s="218"/>
      <c r="C29" s="218"/>
      <c r="D29" s="218"/>
      <c r="E29" s="218"/>
      <c r="F29" s="218"/>
      <c r="G29" s="218"/>
      <c r="H29" s="219"/>
      <c r="J29" s="74">
        <f>(1+H18+H19+H20)*(1+H21)*(1+H22)</f>
        <v>1.1478351260899999</v>
      </c>
      <c r="K29" s="74">
        <f>(J29/J30)-1</f>
        <v>0.31406425425300522</v>
      </c>
    </row>
    <row r="30" spans="1:11" ht="16.5" customHeight="1" x14ac:dyDescent="0.25">
      <c r="A30" s="217"/>
      <c r="B30" s="218"/>
      <c r="C30" s="218"/>
      <c r="D30" s="218"/>
      <c r="E30" s="218"/>
      <c r="F30" s="218"/>
      <c r="G30" s="218"/>
      <c r="H30" s="219"/>
      <c r="J30" s="74">
        <f>(1-H23-H24-H25)</f>
        <v>0.87349999999999994</v>
      </c>
    </row>
    <row r="31" spans="1:11" ht="16.5" customHeight="1" x14ac:dyDescent="0.25">
      <c r="A31" s="217"/>
      <c r="B31" s="218"/>
      <c r="C31" s="218"/>
      <c r="D31" s="218"/>
      <c r="E31" s="218"/>
      <c r="F31" s="218"/>
      <c r="G31" s="218"/>
      <c r="H31" s="219"/>
    </row>
    <row r="32" spans="1:11" ht="16.5" customHeight="1" x14ac:dyDescent="0.25">
      <c r="A32" s="217"/>
      <c r="B32" s="218"/>
      <c r="C32" s="218"/>
      <c r="D32" s="218"/>
      <c r="E32" s="218"/>
      <c r="F32" s="218"/>
      <c r="G32" s="218"/>
      <c r="H32" s="219"/>
    </row>
    <row r="33" spans="1:8" ht="16.5" customHeight="1" x14ac:dyDescent="0.25">
      <c r="A33" s="217"/>
      <c r="B33" s="218"/>
      <c r="C33" s="218"/>
      <c r="D33" s="218"/>
      <c r="E33" s="218"/>
      <c r="F33" s="218"/>
      <c r="G33" s="218"/>
      <c r="H33" s="219"/>
    </row>
    <row r="34" spans="1:8" ht="16.5" customHeight="1" x14ac:dyDescent="0.25">
      <c r="A34" s="142"/>
      <c r="B34" s="76"/>
      <c r="C34" s="76"/>
      <c r="D34" s="76"/>
      <c r="E34" s="76"/>
      <c r="F34" s="76"/>
      <c r="G34" s="76"/>
      <c r="H34" s="143"/>
    </row>
    <row r="35" spans="1:8" ht="16.5" customHeight="1" x14ac:dyDescent="0.25">
      <c r="A35" s="220" t="str">
        <f>CONCATENATE("Declaro para os devidos fins que, conforme legislação tributária municipal, a base de cálculo deste tipo de obra corresponde à ",$G$9*100,"%, com a respectiva alíquota de ",$G$10*100,"%.")</f>
        <v>Declaro para os devidos fins que, conforme legislação tributária municipal, a base de cálculo deste tipo de obra corresponde à 90%, com a respectiva alíquota de 5%.</v>
      </c>
      <c r="B35" s="220"/>
      <c r="C35" s="220"/>
      <c r="D35" s="220"/>
      <c r="E35" s="220"/>
      <c r="F35" s="220"/>
      <c r="G35" s="220"/>
      <c r="H35" s="220"/>
    </row>
    <row r="36" spans="1:8" ht="16.5" customHeight="1" x14ac:dyDescent="0.25">
      <c r="A36" s="220"/>
      <c r="B36" s="220"/>
      <c r="C36" s="220"/>
      <c r="D36" s="220"/>
      <c r="E36" s="220"/>
      <c r="F36" s="220"/>
      <c r="G36" s="220"/>
      <c r="H36" s="220"/>
    </row>
    <row r="37" spans="1:8" ht="16.5" customHeight="1" x14ac:dyDescent="0.25">
      <c r="A37" s="220"/>
      <c r="B37" s="220"/>
      <c r="C37" s="220"/>
      <c r="D37" s="220"/>
      <c r="E37" s="220"/>
      <c r="F37" s="220"/>
      <c r="G37" s="220"/>
      <c r="H37" s="220"/>
    </row>
    <row r="38" spans="1:8" ht="16.5" customHeight="1" x14ac:dyDescent="0.2">
      <c r="A38" s="144"/>
      <c r="B38" s="145"/>
      <c r="C38" s="145"/>
      <c r="D38" s="145"/>
      <c r="E38" s="145"/>
      <c r="F38" s="145"/>
      <c r="G38" s="145"/>
      <c r="H38" s="146"/>
    </row>
    <row r="39" spans="1:8" ht="16.5" customHeight="1" x14ac:dyDescent="0.25">
      <c r="A39" s="220" t="str">
        <f>"Declaro para os devidos fins que o regime de Contribuição Previdenciária sobre a Receita Bruta adotado para elaboração do orçamento foi COM Desoneração, e que esta é a alternativa mais adequada para a Administração Pública."</f>
        <v>Declaro para os devidos fins que o regime de Contribuição Previdenciária sobre a Receita Bruta adotado para elaboração do orçamento foi COM Desoneração, e que esta é a alternativa mais adequada para a Administração Pública.</v>
      </c>
      <c r="B39" s="220"/>
      <c r="C39" s="220"/>
      <c r="D39" s="220"/>
      <c r="E39" s="220"/>
      <c r="F39" s="220"/>
      <c r="G39" s="220"/>
      <c r="H39" s="220"/>
    </row>
    <row r="40" spans="1:8" ht="16.5" customHeight="1" x14ac:dyDescent="0.25">
      <c r="A40" s="220"/>
      <c r="B40" s="220"/>
      <c r="C40" s="220"/>
      <c r="D40" s="220"/>
      <c r="E40" s="220"/>
      <c r="F40" s="220"/>
      <c r="G40" s="220"/>
      <c r="H40" s="220"/>
    </row>
    <row r="41" spans="1:8" ht="16.5" customHeight="1" x14ac:dyDescent="0.25">
      <c r="A41" s="220"/>
      <c r="B41" s="220"/>
      <c r="C41" s="220"/>
      <c r="D41" s="220"/>
      <c r="E41" s="220"/>
      <c r="F41" s="220"/>
      <c r="G41" s="220"/>
      <c r="H41" s="220"/>
    </row>
    <row r="42" spans="1:8" ht="16.5" customHeight="1" x14ac:dyDescent="0.2">
      <c r="A42" s="144"/>
      <c r="B42" s="145"/>
      <c r="C42" s="145"/>
      <c r="D42" s="145"/>
      <c r="E42" s="145"/>
      <c r="F42" s="145"/>
      <c r="G42" s="145"/>
      <c r="H42" s="146"/>
    </row>
    <row r="43" spans="1:8" ht="16.5" customHeight="1" x14ac:dyDescent="0.2">
      <c r="A43" s="144" t="s">
        <v>97</v>
      </c>
      <c r="B43" s="145"/>
      <c r="C43" s="145"/>
      <c r="D43" s="145"/>
      <c r="E43" s="145"/>
      <c r="F43" s="145"/>
      <c r="G43" s="145"/>
      <c r="H43" s="146"/>
    </row>
    <row r="44" spans="1:8" ht="16.5" customHeight="1" x14ac:dyDescent="0.25">
      <c r="A44" s="221"/>
      <c r="B44" s="221"/>
      <c r="C44" s="221"/>
      <c r="D44" s="221"/>
      <c r="E44" s="221"/>
      <c r="F44" s="221"/>
      <c r="G44" s="221"/>
      <c r="H44" s="221"/>
    </row>
    <row r="45" spans="1:8" ht="16.5" customHeight="1" x14ac:dyDescent="0.25">
      <c r="A45" s="221"/>
      <c r="B45" s="221"/>
      <c r="C45" s="221"/>
      <c r="D45" s="221"/>
      <c r="E45" s="221"/>
      <c r="F45" s="221"/>
      <c r="G45" s="221"/>
      <c r="H45" s="221"/>
    </row>
    <row r="46" spans="1:8" ht="16.5" customHeight="1" x14ac:dyDescent="0.25">
      <c r="A46" s="221"/>
      <c r="B46" s="221"/>
      <c r="C46" s="221"/>
      <c r="D46" s="221"/>
      <c r="E46" s="221"/>
      <c r="F46" s="221"/>
      <c r="G46" s="221"/>
      <c r="H46" s="221"/>
    </row>
    <row r="47" spans="1:8" ht="16.5" customHeight="1" x14ac:dyDescent="0.25">
      <c r="A47" s="221"/>
      <c r="B47" s="221"/>
      <c r="C47" s="221"/>
      <c r="D47" s="221"/>
      <c r="E47" s="221"/>
      <c r="F47" s="221"/>
      <c r="G47" s="221"/>
      <c r="H47" s="221"/>
    </row>
    <row r="48" spans="1:8" ht="16.5" customHeight="1" x14ac:dyDescent="0.25">
      <c r="A48" s="221"/>
      <c r="B48" s="221"/>
      <c r="C48" s="221"/>
      <c r="D48" s="221"/>
      <c r="E48" s="221"/>
      <c r="F48" s="221"/>
      <c r="G48" s="221"/>
      <c r="H48" s="221"/>
    </row>
    <row r="49" spans="1:8" ht="16.5" customHeight="1" x14ac:dyDescent="0.25">
      <c r="A49" s="221"/>
      <c r="B49" s="221"/>
      <c r="C49" s="221"/>
      <c r="D49" s="221"/>
      <c r="E49" s="221"/>
      <c r="F49" s="221"/>
      <c r="G49" s="221"/>
      <c r="H49" s="221"/>
    </row>
    <row r="50" spans="1:8" ht="16.5" customHeight="1" x14ac:dyDescent="0.25">
      <c r="A50" s="221"/>
      <c r="B50" s="221"/>
      <c r="C50" s="221"/>
      <c r="D50" s="221"/>
      <c r="E50" s="221"/>
      <c r="F50" s="221"/>
      <c r="G50" s="221"/>
      <c r="H50" s="221"/>
    </row>
    <row r="51" spans="1:8" ht="16.5" customHeight="1" x14ac:dyDescent="0.25">
      <c r="A51" s="222"/>
      <c r="B51" s="223"/>
      <c r="C51" s="223"/>
      <c r="D51" s="223"/>
      <c r="E51" s="223"/>
      <c r="F51" s="223"/>
      <c r="G51" s="223"/>
      <c r="H51" s="224"/>
    </row>
    <row r="52" spans="1:8" ht="16.5" customHeight="1" x14ac:dyDescent="0.25">
      <c r="A52" s="222"/>
      <c r="B52" s="223"/>
      <c r="C52" s="223"/>
      <c r="D52" s="223"/>
      <c r="E52" s="223"/>
      <c r="F52" s="223"/>
      <c r="G52" s="223"/>
      <c r="H52" s="224"/>
    </row>
    <row r="53" spans="1:8" ht="16.5" customHeight="1" x14ac:dyDescent="0.25">
      <c r="A53" s="225"/>
      <c r="B53" s="226"/>
      <c r="C53" s="226"/>
      <c r="D53" s="226"/>
      <c r="E53" s="226"/>
      <c r="F53" s="226"/>
      <c r="G53" s="226"/>
      <c r="H53" s="227"/>
    </row>
    <row r="54" spans="1:8" ht="16.5" customHeight="1" x14ac:dyDescent="0.25"/>
    <row r="55" spans="1:8" ht="16.5" customHeight="1" x14ac:dyDescent="0.25"/>
    <row r="56" spans="1:8" ht="16.5" customHeight="1" x14ac:dyDescent="0.25"/>
    <row r="57" spans="1:8" ht="16.5" customHeight="1" x14ac:dyDescent="0.25"/>
    <row r="58" spans="1:8" ht="16.5" customHeight="1" x14ac:dyDescent="0.25"/>
    <row r="59" spans="1:8" ht="16.5" customHeight="1" x14ac:dyDescent="0.25"/>
    <row r="60" spans="1:8" ht="16.5" customHeight="1" x14ac:dyDescent="0.25"/>
    <row r="61" spans="1:8" ht="16.5" customHeight="1" x14ac:dyDescent="0.25"/>
    <row r="62" spans="1:8" ht="16.5" customHeight="1" x14ac:dyDescent="0.25"/>
    <row r="63" spans="1:8" ht="16.5" customHeight="1" x14ac:dyDescent="0.25"/>
    <row r="64" spans="1:8" ht="16.5" customHeight="1" x14ac:dyDescent="0.25"/>
    <row r="65" spans="1:1" ht="16.5" customHeight="1" x14ac:dyDescent="0.25">
      <c r="A65" s="78" t="s">
        <v>78</v>
      </c>
    </row>
    <row r="66" spans="1:1" ht="16.5" customHeight="1" x14ac:dyDescent="0.25"/>
    <row r="67" spans="1:1" ht="16.5" customHeight="1" x14ac:dyDescent="0.25"/>
    <row r="68" spans="1:1" ht="16.5" customHeight="1" x14ac:dyDescent="0.25"/>
    <row r="69" spans="1:1" ht="16.5" customHeight="1" x14ac:dyDescent="0.25"/>
    <row r="70" spans="1:1" ht="16.5" customHeight="1" x14ac:dyDescent="0.25"/>
    <row r="71" spans="1:1" ht="16.5" customHeight="1" x14ac:dyDescent="0.25"/>
    <row r="72" spans="1:1" ht="16.5" customHeight="1" x14ac:dyDescent="0.25"/>
    <row r="73" spans="1:1" ht="16.5" customHeight="1" x14ac:dyDescent="0.25"/>
    <row r="74" spans="1:1" ht="16.5" customHeight="1" x14ac:dyDescent="0.25"/>
  </sheetData>
  <mergeCells count="30">
    <mergeCell ref="A17:F17"/>
    <mergeCell ref="A1:H3"/>
    <mergeCell ref="A4:H4"/>
    <mergeCell ref="A5:H5"/>
    <mergeCell ref="B6:G6"/>
    <mergeCell ref="A7:H7"/>
    <mergeCell ref="A9:F9"/>
    <mergeCell ref="G9:H9"/>
    <mergeCell ref="A10:F10"/>
    <mergeCell ref="G10:H10"/>
    <mergeCell ref="A12:H12"/>
    <mergeCell ref="A14:H14"/>
    <mergeCell ref="A15:H15"/>
    <mergeCell ref="A29:H29"/>
    <mergeCell ref="A18:F18"/>
    <mergeCell ref="A19:F19"/>
    <mergeCell ref="A20:F20"/>
    <mergeCell ref="A21:F21"/>
    <mergeCell ref="A22:F22"/>
    <mergeCell ref="A23:F23"/>
    <mergeCell ref="A24:F24"/>
    <mergeCell ref="A25:F25"/>
    <mergeCell ref="A26:F26"/>
    <mergeCell ref="A27:F27"/>
    <mergeCell ref="A28:H28"/>
    <mergeCell ref="A30:H33"/>
    <mergeCell ref="A35:H37"/>
    <mergeCell ref="A39:H41"/>
    <mergeCell ref="A44:H50"/>
    <mergeCell ref="A51:H53"/>
  </mergeCells>
  <conditionalFormatting sqref="A28 A27:G27">
    <cfRule type="expression" dxfId="2" priority="3" stopIfTrue="1">
      <formula>DESONERACAO="não"</formula>
    </cfRule>
  </conditionalFormatting>
  <conditionalFormatting sqref="H27">
    <cfRule type="expression" dxfId="1" priority="2" stopIfTrue="1">
      <formula>DESONERACAO="não"</formula>
    </cfRule>
  </conditionalFormatting>
  <conditionalFormatting sqref="H26">
    <cfRule type="expression" dxfId="0" priority="1" stopIfTrue="1">
      <formula>DESONERACAO="não"</formula>
    </cfRule>
  </conditionalFormatting>
  <dataValidations count="5">
    <dataValidation type="decimal" allowBlank="1" showErrorMessage="1" errorTitle="Erro de valores" error="Digite um valor entre 0% e 100%" sqref="H18:H23 JD18:JD23 SZ18:SZ23 ACV18:ACV23 AMR18:AMR23 AWN18:AWN23 BGJ18:BGJ23 BQF18:BQF23 CAB18:CAB23 CJX18:CJX23 CTT18:CTT23 DDP18:DDP23 DNL18:DNL23 DXH18:DXH23 EHD18:EHD23 EQZ18:EQZ23 FAV18:FAV23 FKR18:FKR23 FUN18:FUN23 GEJ18:GEJ23 GOF18:GOF23 GYB18:GYB23 HHX18:HHX23 HRT18:HRT23 IBP18:IBP23 ILL18:ILL23 IVH18:IVH23 JFD18:JFD23 JOZ18:JOZ23 JYV18:JYV23 KIR18:KIR23 KSN18:KSN23 LCJ18:LCJ23 LMF18:LMF23 LWB18:LWB23 MFX18:MFX23 MPT18:MPT23 MZP18:MZP23 NJL18:NJL23 NTH18:NTH23 ODD18:ODD23 OMZ18:OMZ23 OWV18:OWV23 PGR18:PGR23 PQN18:PQN23 QAJ18:QAJ23 QKF18:QKF23 QUB18:QUB23 RDX18:RDX23 RNT18:RNT23 RXP18:RXP23 SHL18:SHL23 SRH18:SRH23 TBD18:TBD23 TKZ18:TKZ23 TUV18:TUV23 UER18:UER23 UON18:UON23 UYJ18:UYJ23 VIF18:VIF23 VSB18:VSB23 WBX18:WBX23 WLT18:WLT23 WVP18:WVP23 H65554:H65559 JD65554:JD65559 SZ65554:SZ65559 ACV65554:ACV65559 AMR65554:AMR65559 AWN65554:AWN65559 BGJ65554:BGJ65559 BQF65554:BQF65559 CAB65554:CAB65559 CJX65554:CJX65559 CTT65554:CTT65559 DDP65554:DDP65559 DNL65554:DNL65559 DXH65554:DXH65559 EHD65554:EHD65559 EQZ65554:EQZ65559 FAV65554:FAV65559 FKR65554:FKR65559 FUN65554:FUN65559 GEJ65554:GEJ65559 GOF65554:GOF65559 GYB65554:GYB65559 HHX65554:HHX65559 HRT65554:HRT65559 IBP65554:IBP65559 ILL65554:ILL65559 IVH65554:IVH65559 JFD65554:JFD65559 JOZ65554:JOZ65559 JYV65554:JYV65559 KIR65554:KIR65559 KSN65554:KSN65559 LCJ65554:LCJ65559 LMF65554:LMF65559 LWB65554:LWB65559 MFX65554:MFX65559 MPT65554:MPT65559 MZP65554:MZP65559 NJL65554:NJL65559 NTH65554:NTH65559 ODD65554:ODD65559 OMZ65554:OMZ65559 OWV65554:OWV65559 PGR65554:PGR65559 PQN65554:PQN65559 QAJ65554:QAJ65559 QKF65554:QKF65559 QUB65554:QUB65559 RDX65554:RDX65559 RNT65554:RNT65559 RXP65554:RXP65559 SHL65554:SHL65559 SRH65554:SRH65559 TBD65554:TBD65559 TKZ65554:TKZ65559 TUV65554:TUV65559 UER65554:UER65559 UON65554:UON65559 UYJ65554:UYJ65559 VIF65554:VIF65559 VSB65554:VSB65559 WBX65554:WBX65559 WLT65554:WLT65559 WVP65554:WVP65559 H131090:H131095 JD131090:JD131095 SZ131090:SZ131095 ACV131090:ACV131095 AMR131090:AMR131095 AWN131090:AWN131095 BGJ131090:BGJ131095 BQF131090:BQF131095 CAB131090:CAB131095 CJX131090:CJX131095 CTT131090:CTT131095 DDP131090:DDP131095 DNL131090:DNL131095 DXH131090:DXH131095 EHD131090:EHD131095 EQZ131090:EQZ131095 FAV131090:FAV131095 FKR131090:FKR131095 FUN131090:FUN131095 GEJ131090:GEJ131095 GOF131090:GOF131095 GYB131090:GYB131095 HHX131090:HHX131095 HRT131090:HRT131095 IBP131090:IBP131095 ILL131090:ILL131095 IVH131090:IVH131095 JFD131090:JFD131095 JOZ131090:JOZ131095 JYV131090:JYV131095 KIR131090:KIR131095 KSN131090:KSN131095 LCJ131090:LCJ131095 LMF131090:LMF131095 LWB131090:LWB131095 MFX131090:MFX131095 MPT131090:MPT131095 MZP131090:MZP131095 NJL131090:NJL131095 NTH131090:NTH131095 ODD131090:ODD131095 OMZ131090:OMZ131095 OWV131090:OWV131095 PGR131090:PGR131095 PQN131090:PQN131095 QAJ131090:QAJ131095 QKF131090:QKF131095 QUB131090:QUB131095 RDX131090:RDX131095 RNT131090:RNT131095 RXP131090:RXP131095 SHL131090:SHL131095 SRH131090:SRH131095 TBD131090:TBD131095 TKZ131090:TKZ131095 TUV131090:TUV131095 UER131090:UER131095 UON131090:UON131095 UYJ131090:UYJ131095 VIF131090:VIF131095 VSB131090:VSB131095 WBX131090:WBX131095 WLT131090:WLT131095 WVP131090:WVP131095 H196626:H196631 JD196626:JD196631 SZ196626:SZ196631 ACV196626:ACV196631 AMR196626:AMR196631 AWN196626:AWN196631 BGJ196626:BGJ196631 BQF196626:BQF196631 CAB196626:CAB196631 CJX196626:CJX196631 CTT196626:CTT196631 DDP196626:DDP196631 DNL196626:DNL196631 DXH196626:DXH196631 EHD196626:EHD196631 EQZ196626:EQZ196631 FAV196626:FAV196631 FKR196626:FKR196631 FUN196626:FUN196631 GEJ196626:GEJ196631 GOF196626:GOF196631 GYB196626:GYB196631 HHX196626:HHX196631 HRT196626:HRT196631 IBP196626:IBP196631 ILL196626:ILL196631 IVH196626:IVH196631 JFD196626:JFD196631 JOZ196626:JOZ196631 JYV196626:JYV196631 KIR196626:KIR196631 KSN196626:KSN196631 LCJ196626:LCJ196631 LMF196626:LMF196631 LWB196626:LWB196631 MFX196626:MFX196631 MPT196626:MPT196631 MZP196626:MZP196631 NJL196626:NJL196631 NTH196626:NTH196631 ODD196626:ODD196631 OMZ196626:OMZ196631 OWV196626:OWV196631 PGR196626:PGR196631 PQN196626:PQN196631 QAJ196626:QAJ196631 QKF196626:QKF196631 QUB196626:QUB196631 RDX196626:RDX196631 RNT196626:RNT196631 RXP196626:RXP196631 SHL196626:SHL196631 SRH196626:SRH196631 TBD196626:TBD196631 TKZ196626:TKZ196631 TUV196626:TUV196631 UER196626:UER196631 UON196626:UON196631 UYJ196626:UYJ196631 VIF196626:VIF196631 VSB196626:VSB196631 WBX196626:WBX196631 WLT196626:WLT196631 WVP196626:WVP196631 H262162:H262167 JD262162:JD262167 SZ262162:SZ262167 ACV262162:ACV262167 AMR262162:AMR262167 AWN262162:AWN262167 BGJ262162:BGJ262167 BQF262162:BQF262167 CAB262162:CAB262167 CJX262162:CJX262167 CTT262162:CTT262167 DDP262162:DDP262167 DNL262162:DNL262167 DXH262162:DXH262167 EHD262162:EHD262167 EQZ262162:EQZ262167 FAV262162:FAV262167 FKR262162:FKR262167 FUN262162:FUN262167 GEJ262162:GEJ262167 GOF262162:GOF262167 GYB262162:GYB262167 HHX262162:HHX262167 HRT262162:HRT262167 IBP262162:IBP262167 ILL262162:ILL262167 IVH262162:IVH262167 JFD262162:JFD262167 JOZ262162:JOZ262167 JYV262162:JYV262167 KIR262162:KIR262167 KSN262162:KSN262167 LCJ262162:LCJ262167 LMF262162:LMF262167 LWB262162:LWB262167 MFX262162:MFX262167 MPT262162:MPT262167 MZP262162:MZP262167 NJL262162:NJL262167 NTH262162:NTH262167 ODD262162:ODD262167 OMZ262162:OMZ262167 OWV262162:OWV262167 PGR262162:PGR262167 PQN262162:PQN262167 QAJ262162:QAJ262167 QKF262162:QKF262167 QUB262162:QUB262167 RDX262162:RDX262167 RNT262162:RNT262167 RXP262162:RXP262167 SHL262162:SHL262167 SRH262162:SRH262167 TBD262162:TBD262167 TKZ262162:TKZ262167 TUV262162:TUV262167 UER262162:UER262167 UON262162:UON262167 UYJ262162:UYJ262167 VIF262162:VIF262167 VSB262162:VSB262167 WBX262162:WBX262167 WLT262162:WLT262167 WVP262162:WVP262167 H327698:H327703 JD327698:JD327703 SZ327698:SZ327703 ACV327698:ACV327703 AMR327698:AMR327703 AWN327698:AWN327703 BGJ327698:BGJ327703 BQF327698:BQF327703 CAB327698:CAB327703 CJX327698:CJX327703 CTT327698:CTT327703 DDP327698:DDP327703 DNL327698:DNL327703 DXH327698:DXH327703 EHD327698:EHD327703 EQZ327698:EQZ327703 FAV327698:FAV327703 FKR327698:FKR327703 FUN327698:FUN327703 GEJ327698:GEJ327703 GOF327698:GOF327703 GYB327698:GYB327703 HHX327698:HHX327703 HRT327698:HRT327703 IBP327698:IBP327703 ILL327698:ILL327703 IVH327698:IVH327703 JFD327698:JFD327703 JOZ327698:JOZ327703 JYV327698:JYV327703 KIR327698:KIR327703 KSN327698:KSN327703 LCJ327698:LCJ327703 LMF327698:LMF327703 LWB327698:LWB327703 MFX327698:MFX327703 MPT327698:MPT327703 MZP327698:MZP327703 NJL327698:NJL327703 NTH327698:NTH327703 ODD327698:ODD327703 OMZ327698:OMZ327703 OWV327698:OWV327703 PGR327698:PGR327703 PQN327698:PQN327703 QAJ327698:QAJ327703 QKF327698:QKF327703 QUB327698:QUB327703 RDX327698:RDX327703 RNT327698:RNT327703 RXP327698:RXP327703 SHL327698:SHL327703 SRH327698:SRH327703 TBD327698:TBD327703 TKZ327698:TKZ327703 TUV327698:TUV327703 UER327698:UER327703 UON327698:UON327703 UYJ327698:UYJ327703 VIF327698:VIF327703 VSB327698:VSB327703 WBX327698:WBX327703 WLT327698:WLT327703 WVP327698:WVP327703 H393234:H393239 JD393234:JD393239 SZ393234:SZ393239 ACV393234:ACV393239 AMR393234:AMR393239 AWN393234:AWN393239 BGJ393234:BGJ393239 BQF393234:BQF393239 CAB393234:CAB393239 CJX393234:CJX393239 CTT393234:CTT393239 DDP393234:DDP393239 DNL393234:DNL393239 DXH393234:DXH393239 EHD393234:EHD393239 EQZ393234:EQZ393239 FAV393234:FAV393239 FKR393234:FKR393239 FUN393234:FUN393239 GEJ393234:GEJ393239 GOF393234:GOF393239 GYB393234:GYB393239 HHX393234:HHX393239 HRT393234:HRT393239 IBP393234:IBP393239 ILL393234:ILL393239 IVH393234:IVH393239 JFD393234:JFD393239 JOZ393234:JOZ393239 JYV393234:JYV393239 KIR393234:KIR393239 KSN393234:KSN393239 LCJ393234:LCJ393239 LMF393234:LMF393239 LWB393234:LWB393239 MFX393234:MFX393239 MPT393234:MPT393239 MZP393234:MZP393239 NJL393234:NJL393239 NTH393234:NTH393239 ODD393234:ODD393239 OMZ393234:OMZ393239 OWV393234:OWV393239 PGR393234:PGR393239 PQN393234:PQN393239 QAJ393234:QAJ393239 QKF393234:QKF393239 QUB393234:QUB393239 RDX393234:RDX393239 RNT393234:RNT393239 RXP393234:RXP393239 SHL393234:SHL393239 SRH393234:SRH393239 TBD393234:TBD393239 TKZ393234:TKZ393239 TUV393234:TUV393239 UER393234:UER393239 UON393234:UON393239 UYJ393234:UYJ393239 VIF393234:VIF393239 VSB393234:VSB393239 WBX393234:WBX393239 WLT393234:WLT393239 WVP393234:WVP393239 H458770:H458775 JD458770:JD458775 SZ458770:SZ458775 ACV458770:ACV458775 AMR458770:AMR458775 AWN458770:AWN458775 BGJ458770:BGJ458775 BQF458770:BQF458775 CAB458770:CAB458775 CJX458770:CJX458775 CTT458770:CTT458775 DDP458770:DDP458775 DNL458770:DNL458775 DXH458770:DXH458775 EHD458770:EHD458775 EQZ458770:EQZ458775 FAV458770:FAV458775 FKR458770:FKR458775 FUN458770:FUN458775 GEJ458770:GEJ458775 GOF458770:GOF458775 GYB458770:GYB458775 HHX458770:HHX458775 HRT458770:HRT458775 IBP458770:IBP458775 ILL458770:ILL458775 IVH458770:IVH458775 JFD458770:JFD458775 JOZ458770:JOZ458775 JYV458770:JYV458775 KIR458770:KIR458775 KSN458770:KSN458775 LCJ458770:LCJ458775 LMF458770:LMF458775 LWB458770:LWB458775 MFX458770:MFX458775 MPT458770:MPT458775 MZP458770:MZP458775 NJL458770:NJL458775 NTH458770:NTH458775 ODD458770:ODD458775 OMZ458770:OMZ458775 OWV458770:OWV458775 PGR458770:PGR458775 PQN458770:PQN458775 QAJ458770:QAJ458775 QKF458770:QKF458775 QUB458770:QUB458775 RDX458770:RDX458775 RNT458770:RNT458775 RXP458770:RXP458775 SHL458770:SHL458775 SRH458770:SRH458775 TBD458770:TBD458775 TKZ458770:TKZ458775 TUV458770:TUV458775 UER458770:UER458775 UON458770:UON458775 UYJ458770:UYJ458775 VIF458770:VIF458775 VSB458770:VSB458775 WBX458770:WBX458775 WLT458770:WLT458775 WVP458770:WVP458775 H524306:H524311 JD524306:JD524311 SZ524306:SZ524311 ACV524306:ACV524311 AMR524306:AMR524311 AWN524306:AWN524311 BGJ524306:BGJ524311 BQF524306:BQF524311 CAB524306:CAB524311 CJX524306:CJX524311 CTT524306:CTT524311 DDP524306:DDP524311 DNL524306:DNL524311 DXH524306:DXH524311 EHD524306:EHD524311 EQZ524306:EQZ524311 FAV524306:FAV524311 FKR524306:FKR524311 FUN524306:FUN524311 GEJ524306:GEJ524311 GOF524306:GOF524311 GYB524306:GYB524311 HHX524306:HHX524311 HRT524306:HRT524311 IBP524306:IBP524311 ILL524306:ILL524311 IVH524306:IVH524311 JFD524306:JFD524311 JOZ524306:JOZ524311 JYV524306:JYV524311 KIR524306:KIR524311 KSN524306:KSN524311 LCJ524306:LCJ524311 LMF524306:LMF524311 LWB524306:LWB524311 MFX524306:MFX524311 MPT524306:MPT524311 MZP524306:MZP524311 NJL524306:NJL524311 NTH524306:NTH524311 ODD524306:ODD524311 OMZ524306:OMZ524311 OWV524306:OWV524311 PGR524306:PGR524311 PQN524306:PQN524311 QAJ524306:QAJ524311 QKF524306:QKF524311 QUB524306:QUB524311 RDX524306:RDX524311 RNT524306:RNT524311 RXP524306:RXP524311 SHL524306:SHL524311 SRH524306:SRH524311 TBD524306:TBD524311 TKZ524306:TKZ524311 TUV524306:TUV524311 UER524306:UER524311 UON524306:UON524311 UYJ524306:UYJ524311 VIF524306:VIF524311 VSB524306:VSB524311 WBX524306:WBX524311 WLT524306:WLT524311 WVP524306:WVP524311 H589842:H589847 JD589842:JD589847 SZ589842:SZ589847 ACV589842:ACV589847 AMR589842:AMR589847 AWN589842:AWN589847 BGJ589842:BGJ589847 BQF589842:BQF589847 CAB589842:CAB589847 CJX589842:CJX589847 CTT589842:CTT589847 DDP589842:DDP589847 DNL589842:DNL589847 DXH589842:DXH589847 EHD589842:EHD589847 EQZ589842:EQZ589847 FAV589842:FAV589847 FKR589842:FKR589847 FUN589842:FUN589847 GEJ589842:GEJ589847 GOF589842:GOF589847 GYB589842:GYB589847 HHX589842:HHX589847 HRT589842:HRT589847 IBP589842:IBP589847 ILL589842:ILL589847 IVH589842:IVH589847 JFD589842:JFD589847 JOZ589842:JOZ589847 JYV589842:JYV589847 KIR589842:KIR589847 KSN589842:KSN589847 LCJ589842:LCJ589847 LMF589842:LMF589847 LWB589842:LWB589847 MFX589842:MFX589847 MPT589842:MPT589847 MZP589842:MZP589847 NJL589842:NJL589847 NTH589842:NTH589847 ODD589842:ODD589847 OMZ589842:OMZ589847 OWV589842:OWV589847 PGR589842:PGR589847 PQN589842:PQN589847 QAJ589842:QAJ589847 QKF589842:QKF589847 QUB589842:QUB589847 RDX589842:RDX589847 RNT589842:RNT589847 RXP589842:RXP589847 SHL589842:SHL589847 SRH589842:SRH589847 TBD589842:TBD589847 TKZ589842:TKZ589847 TUV589842:TUV589847 UER589842:UER589847 UON589842:UON589847 UYJ589842:UYJ589847 VIF589842:VIF589847 VSB589842:VSB589847 WBX589842:WBX589847 WLT589842:WLT589847 WVP589842:WVP589847 H655378:H655383 JD655378:JD655383 SZ655378:SZ655383 ACV655378:ACV655383 AMR655378:AMR655383 AWN655378:AWN655383 BGJ655378:BGJ655383 BQF655378:BQF655383 CAB655378:CAB655383 CJX655378:CJX655383 CTT655378:CTT655383 DDP655378:DDP655383 DNL655378:DNL655383 DXH655378:DXH655383 EHD655378:EHD655383 EQZ655378:EQZ655383 FAV655378:FAV655383 FKR655378:FKR655383 FUN655378:FUN655383 GEJ655378:GEJ655383 GOF655378:GOF655383 GYB655378:GYB655383 HHX655378:HHX655383 HRT655378:HRT655383 IBP655378:IBP655383 ILL655378:ILL655383 IVH655378:IVH655383 JFD655378:JFD655383 JOZ655378:JOZ655383 JYV655378:JYV655383 KIR655378:KIR655383 KSN655378:KSN655383 LCJ655378:LCJ655383 LMF655378:LMF655383 LWB655378:LWB655383 MFX655378:MFX655383 MPT655378:MPT655383 MZP655378:MZP655383 NJL655378:NJL655383 NTH655378:NTH655383 ODD655378:ODD655383 OMZ655378:OMZ655383 OWV655378:OWV655383 PGR655378:PGR655383 PQN655378:PQN655383 QAJ655378:QAJ655383 QKF655378:QKF655383 QUB655378:QUB655383 RDX655378:RDX655383 RNT655378:RNT655383 RXP655378:RXP655383 SHL655378:SHL655383 SRH655378:SRH655383 TBD655378:TBD655383 TKZ655378:TKZ655383 TUV655378:TUV655383 UER655378:UER655383 UON655378:UON655383 UYJ655378:UYJ655383 VIF655378:VIF655383 VSB655378:VSB655383 WBX655378:WBX655383 WLT655378:WLT655383 WVP655378:WVP655383 H720914:H720919 JD720914:JD720919 SZ720914:SZ720919 ACV720914:ACV720919 AMR720914:AMR720919 AWN720914:AWN720919 BGJ720914:BGJ720919 BQF720914:BQF720919 CAB720914:CAB720919 CJX720914:CJX720919 CTT720914:CTT720919 DDP720914:DDP720919 DNL720914:DNL720919 DXH720914:DXH720919 EHD720914:EHD720919 EQZ720914:EQZ720919 FAV720914:FAV720919 FKR720914:FKR720919 FUN720914:FUN720919 GEJ720914:GEJ720919 GOF720914:GOF720919 GYB720914:GYB720919 HHX720914:HHX720919 HRT720914:HRT720919 IBP720914:IBP720919 ILL720914:ILL720919 IVH720914:IVH720919 JFD720914:JFD720919 JOZ720914:JOZ720919 JYV720914:JYV720919 KIR720914:KIR720919 KSN720914:KSN720919 LCJ720914:LCJ720919 LMF720914:LMF720919 LWB720914:LWB720919 MFX720914:MFX720919 MPT720914:MPT720919 MZP720914:MZP720919 NJL720914:NJL720919 NTH720914:NTH720919 ODD720914:ODD720919 OMZ720914:OMZ720919 OWV720914:OWV720919 PGR720914:PGR720919 PQN720914:PQN720919 QAJ720914:QAJ720919 QKF720914:QKF720919 QUB720914:QUB720919 RDX720914:RDX720919 RNT720914:RNT720919 RXP720914:RXP720919 SHL720914:SHL720919 SRH720914:SRH720919 TBD720914:TBD720919 TKZ720914:TKZ720919 TUV720914:TUV720919 UER720914:UER720919 UON720914:UON720919 UYJ720914:UYJ720919 VIF720914:VIF720919 VSB720914:VSB720919 WBX720914:WBX720919 WLT720914:WLT720919 WVP720914:WVP720919 H786450:H786455 JD786450:JD786455 SZ786450:SZ786455 ACV786450:ACV786455 AMR786450:AMR786455 AWN786450:AWN786455 BGJ786450:BGJ786455 BQF786450:BQF786455 CAB786450:CAB786455 CJX786450:CJX786455 CTT786450:CTT786455 DDP786450:DDP786455 DNL786450:DNL786455 DXH786450:DXH786455 EHD786450:EHD786455 EQZ786450:EQZ786455 FAV786450:FAV786455 FKR786450:FKR786455 FUN786450:FUN786455 GEJ786450:GEJ786455 GOF786450:GOF786455 GYB786450:GYB786455 HHX786450:HHX786455 HRT786450:HRT786455 IBP786450:IBP786455 ILL786450:ILL786455 IVH786450:IVH786455 JFD786450:JFD786455 JOZ786450:JOZ786455 JYV786450:JYV786455 KIR786450:KIR786455 KSN786450:KSN786455 LCJ786450:LCJ786455 LMF786450:LMF786455 LWB786450:LWB786455 MFX786450:MFX786455 MPT786450:MPT786455 MZP786450:MZP786455 NJL786450:NJL786455 NTH786450:NTH786455 ODD786450:ODD786455 OMZ786450:OMZ786455 OWV786450:OWV786455 PGR786450:PGR786455 PQN786450:PQN786455 QAJ786450:QAJ786455 QKF786450:QKF786455 QUB786450:QUB786455 RDX786450:RDX786455 RNT786450:RNT786455 RXP786450:RXP786455 SHL786450:SHL786455 SRH786450:SRH786455 TBD786450:TBD786455 TKZ786450:TKZ786455 TUV786450:TUV786455 UER786450:UER786455 UON786450:UON786455 UYJ786450:UYJ786455 VIF786450:VIF786455 VSB786450:VSB786455 WBX786450:WBX786455 WLT786450:WLT786455 WVP786450:WVP786455 H851986:H851991 JD851986:JD851991 SZ851986:SZ851991 ACV851986:ACV851991 AMR851986:AMR851991 AWN851986:AWN851991 BGJ851986:BGJ851991 BQF851986:BQF851991 CAB851986:CAB851991 CJX851986:CJX851991 CTT851986:CTT851991 DDP851986:DDP851991 DNL851986:DNL851991 DXH851986:DXH851991 EHD851986:EHD851991 EQZ851986:EQZ851991 FAV851986:FAV851991 FKR851986:FKR851991 FUN851986:FUN851991 GEJ851986:GEJ851991 GOF851986:GOF851991 GYB851986:GYB851991 HHX851986:HHX851991 HRT851986:HRT851991 IBP851986:IBP851991 ILL851986:ILL851991 IVH851986:IVH851991 JFD851986:JFD851991 JOZ851986:JOZ851991 JYV851986:JYV851991 KIR851986:KIR851991 KSN851986:KSN851991 LCJ851986:LCJ851991 LMF851986:LMF851991 LWB851986:LWB851991 MFX851986:MFX851991 MPT851986:MPT851991 MZP851986:MZP851991 NJL851986:NJL851991 NTH851986:NTH851991 ODD851986:ODD851991 OMZ851986:OMZ851991 OWV851986:OWV851991 PGR851986:PGR851991 PQN851986:PQN851991 QAJ851986:QAJ851991 QKF851986:QKF851991 QUB851986:QUB851991 RDX851986:RDX851991 RNT851986:RNT851991 RXP851986:RXP851991 SHL851986:SHL851991 SRH851986:SRH851991 TBD851986:TBD851991 TKZ851986:TKZ851991 TUV851986:TUV851991 UER851986:UER851991 UON851986:UON851991 UYJ851986:UYJ851991 VIF851986:VIF851991 VSB851986:VSB851991 WBX851986:WBX851991 WLT851986:WLT851991 WVP851986:WVP851991 H917522:H917527 JD917522:JD917527 SZ917522:SZ917527 ACV917522:ACV917527 AMR917522:AMR917527 AWN917522:AWN917527 BGJ917522:BGJ917527 BQF917522:BQF917527 CAB917522:CAB917527 CJX917522:CJX917527 CTT917522:CTT917527 DDP917522:DDP917527 DNL917522:DNL917527 DXH917522:DXH917527 EHD917522:EHD917527 EQZ917522:EQZ917527 FAV917522:FAV917527 FKR917522:FKR917527 FUN917522:FUN917527 GEJ917522:GEJ917527 GOF917522:GOF917527 GYB917522:GYB917527 HHX917522:HHX917527 HRT917522:HRT917527 IBP917522:IBP917527 ILL917522:ILL917527 IVH917522:IVH917527 JFD917522:JFD917527 JOZ917522:JOZ917527 JYV917522:JYV917527 KIR917522:KIR917527 KSN917522:KSN917527 LCJ917522:LCJ917527 LMF917522:LMF917527 LWB917522:LWB917527 MFX917522:MFX917527 MPT917522:MPT917527 MZP917522:MZP917527 NJL917522:NJL917527 NTH917522:NTH917527 ODD917522:ODD917527 OMZ917522:OMZ917527 OWV917522:OWV917527 PGR917522:PGR917527 PQN917522:PQN917527 QAJ917522:QAJ917527 QKF917522:QKF917527 QUB917522:QUB917527 RDX917522:RDX917527 RNT917522:RNT917527 RXP917522:RXP917527 SHL917522:SHL917527 SRH917522:SRH917527 TBD917522:TBD917527 TKZ917522:TKZ917527 TUV917522:TUV917527 UER917522:UER917527 UON917522:UON917527 UYJ917522:UYJ917527 VIF917522:VIF917527 VSB917522:VSB917527 WBX917522:WBX917527 WLT917522:WLT917527 WVP917522:WVP917527 H983058:H983063 JD983058:JD983063 SZ983058:SZ983063 ACV983058:ACV983063 AMR983058:AMR983063 AWN983058:AWN983063 BGJ983058:BGJ983063 BQF983058:BQF983063 CAB983058:CAB983063 CJX983058:CJX983063 CTT983058:CTT983063 DDP983058:DDP983063 DNL983058:DNL983063 DXH983058:DXH983063 EHD983058:EHD983063 EQZ983058:EQZ983063 FAV983058:FAV983063 FKR983058:FKR983063 FUN983058:FUN983063 GEJ983058:GEJ983063 GOF983058:GOF983063 GYB983058:GYB983063 HHX983058:HHX983063 HRT983058:HRT983063 IBP983058:IBP983063 ILL983058:ILL983063 IVH983058:IVH983063 JFD983058:JFD983063 JOZ983058:JOZ983063 JYV983058:JYV983063 KIR983058:KIR983063 KSN983058:KSN983063 LCJ983058:LCJ983063 LMF983058:LMF983063 LWB983058:LWB983063 MFX983058:MFX983063 MPT983058:MPT983063 MZP983058:MZP983063 NJL983058:NJL983063 NTH983058:NTH983063 ODD983058:ODD983063 OMZ983058:OMZ983063 OWV983058:OWV983063 PGR983058:PGR983063 PQN983058:PQN983063 QAJ983058:QAJ983063 QKF983058:QKF983063 QUB983058:QUB983063 RDX983058:RDX983063 RNT983058:RNT983063 RXP983058:RXP983063 SHL983058:SHL983063 SRH983058:SRH983063 TBD983058:TBD983063 TKZ983058:TKZ983063 TUV983058:TUV983063 UER983058:UER983063 UON983058:UON983063 UYJ983058:UYJ983063 VIF983058:VIF983063 VSB983058:VSB983063 WBX983058:WBX983063 WLT983058:WLT983063 WVP983058:WVP983063">
      <formula1>0</formula1>
      <formula2>1</formula2>
    </dataValidation>
    <dataValidation type="decimal" allowBlank="1" showErrorMessage="1" errorTitle="Erro de valores" error="Digite um valor maior do que 0." sqref="H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H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H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H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H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H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H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H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H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H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H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H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H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H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H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H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formula1>0</formula1>
      <formula2>1</formula2>
    </dataValidation>
    <dataValidation operator="greaterThanOrEqual" allowBlank="1" showErrorMessage="1" errorTitle="Erro de valores" error="Digite um valor igual a 0% ou 2%." sqref="H25 JD25 SZ25 ACV25 AMR25 AWN25 BGJ25 BQF25 CAB25 CJX25 CTT25 DDP25 DNL25 DXH25 EHD25 EQZ25 FAV25 FKR25 FUN25 GEJ25 GOF25 GYB25 HHX25 HRT25 IBP25 ILL25 IVH25 JFD25 JOZ25 JYV25 KIR25 KSN25 LCJ25 LMF25 LWB25 MFX25 MPT25 MZP25 NJL25 NTH25 ODD25 OMZ25 OWV25 PGR25 PQN25 QAJ25 QKF25 QUB25 RDX25 RNT25 RXP25 SHL25 SRH25 TBD25 TKZ25 TUV25 UER25 UON25 UYJ25 VIF25 VSB25 WBX25 WLT25 WVP25 H65561 JD65561 SZ65561 ACV65561 AMR65561 AWN65561 BGJ65561 BQF65561 CAB65561 CJX65561 CTT65561 DDP65561 DNL65561 DXH65561 EHD65561 EQZ65561 FAV65561 FKR65561 FUN65561 GEJ65561 GOF65561 GYB65561 HHX65561 HRT65561 IBP65561 ILL65561 IVH65561 JFD65561 JOZ65561 JYV65561 KIR65561 KSN65561 LCJ65561 LMF65561 LWB65561 MFX65561 MPT65561 MZP65561 NJL65561 NTH65561 ODD65561 OMZ65561 OWV65561 PGR65561 PQN65561 QAJ65561 QKF65561 QUB65561 RDX65561 RNT65561 RXP65561 SHL65561 SRH65561 TBD65561 TKZ65561 TUV65561 UER65561 UON65561 UYJ65561 VIF65561 VSB65561 WBX65561 WLT65561 WVP65561 H131097 JD131097 SZ131097 ACV131097 AMR131097 AWN131097 BGJ131097 BQF131097 CAB131097 CJX131097 CTT131097 DDP131097 DNL131097 DXH131097 EHD131097 EQZ131097 FAV131097 FKR131097 FUN131097 GEJ131097 GOF131097 GYB131097 HHX131097 HRT131097 IBP131097 ILL131097 IVH131097 JFD131097 JOZ131097 JYV131097 KIR131097 KSN131097 LCJ131097 LMF131097 LWB131097 MFX131097 MPT131097 MZP131097 NJL131097 NTH131097 ODD131097 OMZ131097 OWV131097 PGR131097 PQN131097 QAJ131097 QKF131097 QUB131097 RDX131097 RNT131097 RXP131097 SHL131097 SRH131097 TBD131097 TKZ131097 TUV131097 UER131097 UON131097 UYJ131097 VIF131097 VSB131097 WBX131097 WLT131097 WVP131097 H196633 JD196633 SZ196633 ACV196633 AMR196633 AWN196633 BGJ196633 BQF196633 CAB196633 CJX196633 CTT196633 DDP196633 DNL196633 DXH196633 EHD196633 EQZ196633 FAV196633 FKR196633 FUN196633 GEJ196633 GOF196633 GYB196633 HHX196633 HRT196633 IBP196633 ILL196633 IVH196633 JFD196633 JOZ196633 JYV196633 KIR196633 KSN196633 LCJ196633 LMF196633 LWB196633 MFX196633 MPT196633 MZP196633 NJL196633 NTH196633 ODD196633 OMZ196633 OWV196633 PGR196633 PQN196633 QAJ196633 QKF196633 QUB196633 RDX196633 RNT196633 RXP196633 SHL196633 SRH196633 TBD196633 TKZ196633 TUV196633 UER196633 UON196633 UYJ196633 VIF196633 VSB196633 WBX196633 WLT196633 WVP196633 H262169 JD262169 SZ262169 ACV262169 AMR262169 AWN262169 BGJ262169 BQF262169 CAB262169 CJX262169 CTT262169 DDP262169 DNL262169 DXH262169 EHD262169 EQZ262169 FAV262169 FKR262169 FUN262169 GEJ262169 GOF262169 GYB262169 HHX262169 HRT262169 IBP262169 ILL262169 IVH262169 JFD262169 JOZ262169 JYV262169 KIR262169 KSN262169 LCJ262169 LMF262169 LWB262169 MFX262169 MPT262169 MZP262169 NJL262169 NTH262169 ODD262169 OMZ262169 OWV262169 PGR262169 PQN262169 QAJ262169 QKF262169 QUB262169 RDX262169 RNT262169 RXP262169 SHL262169 SRH262169 TBD262169 TKZ262169 TUV262169 UER262169 UON262169 UYJ262169 VIF262169 VSB262169 WBX262169 WLT262169 WVP262169 H327705 JD327705 SZ327705 ACV327705 AMR327705 AWN327705 BGJ327705 BQF327705 CAB327705 CJX327705 CTT327705 DDP327705 DNL327705 DXH327705 EHD327705 EQZ327705 FAV327705 FKR327705 FUN327705 GEJ327705 GOF327705 GYB327705 HHX327705 HRT327705 IBP327705 ILL327705 IVH327705 JFD327705 JOZ327705 JYV327705 KIR327705 KSN327705 LCJ327705 LMF327705 LWB327705 MFX327705 MPT327705 MZP327705 NJL327705 NTH327705 ODD327705 OMZ327705 OWV327705 PGR327705 PQN327705 QAJ327705 QKF327705 QUB327705 RDX327705 RNT327705 RXP327705 SHL327705 SRH327705 TBD327705 TKZ327705 TUV327705 UER327705 UON327705 UYJ327705 VIF327705 VSB327705 WBX327705 WLT327705 WVP327705 H393241 JD393241 SZ393241 ACV393241 AMR393241 AWN393241 BGJ393241 BQF393241 CAB393241 CJX393241 CTT393241 DDP393241 DNL393241 DXH393241 EHD393241 EQZ393241 FAV393241 FKR393241 FUN393241 GEJ393241 GOF393241 GYB393241 HHX393241 HRT393241 IBP393241 ILL393241 IVH393241 JFD393241 JOZ393241 JYV393241 KIR393241 KSN393241 LCJ393241 LMF393241 LWB393241 MFX393241 MPT393241 MZP393241 NJL393241 NTH393241 ODD393241 OMZ393241 OWV393241 PGR393241 PQN393241 QAJ393241 QKF393241 QUB393241 RDX393241 RNT393241 RXP393241 SHL393241 SRH393241 TBD393241 TKZ393241 TUV393241 UER393241 UON393241 UYJ393241 VIF393241 VSB393241 WBX393241 WLT393241 WVP393241 H458777 JD458777 SZ458777 ACV458777 AMR458777 AWN458777 BGJ458777 BQF458777 CAB458777 CJX458777 CTT458777 DDP458777 DNL458777 DXH458777 EHD458777 EQZ458777 FAV458777 FKR458777 FUN458777 GEJ458777 GOF458777 GYB458777 HHX458777 HRT458777 IBP458777 ILL458777 IVH458777 JFD458777 JOZ458777 JYV458777 KIR458777 KSN458777 LCJ458777 LMF458777 LWB458777 MFX458777 MPT458777 MZP458777 NJL458777 NTH458777 ODD458777 OMZ458777 OWV458777 PGR458777 PQN458777 QAJ458777 QKF458777 QUB458777 RDX458777 RNT458777 RXP458777 SHL458777 SRH458777 TBD458777 TKZ458777 TUV458777 UER458777 UON458777 UYJ458777 VIF458777 VSB458777 WBX458777 WLT458777 WVP458777 H524313 JD524313 SZ524313 ACV524313 AMR524313 AWN524313 BGJ524313 BQF524313 CAB524313 CJX524313 CTT524313 DDP524313 DNL524313 DXH524313 EHD524313 EQZ524313 FAV524313 FKR524313 FUN524313 GEJ524313 GOF524313 GYB524313 HHX524313 HRT524313 IBP524313 ILL524313 IVH524313 JFD524313 JOZ524313 JYV524313 KIR524313 KSN524313 LCJ524313 LMF524313 LWB524313 MFX524313 MPT524313 MZP524313 NJL524313 NTH524313 ODD524313 OMZ524313 OWV524313 PGR524313 PQN524313 QAJ524313 QKF524313 QUB524313 RDX524313 RNT524313 RXP524313 SHL524313 SRH524313 TBD524313 TKZ524313 TUV524313 UER524313 UON524313 UYJ524313 VIF524313 VSB524313 WBX524313 WLT524313 WVP524313 H589849 JD589849 SZ589849 ACV589849 AMR589849 AWN589849 BGJ589849 BQF589849 CAB589849 CJX589849 CTT589849 DDP589849 DNL589849 DXH589849 EHD589849 EQZ589849 FAV589849 FKR589849 FUN589849 GEJ589849 GOF589849 GYB589849 HHX589849 HRT589849 IBP589849 ILL589849 IVH589849 JFD589849 JOZ589849 JYV589849 KIR589849 KSN589849 LCJ589849 LMF589849 LWB589849 MFX589849 MPT589849 MZP589849 NJL589849 NTH589849 ODD589849 OMZ589849 OWV589849 PGR589849 PQN589849 QAJ589849 QKF589849 QUB589849 RDX589849 RNT589849 RXP589849 SHL589849 SRH589849 TBD589849 TKZ589849 TUV589849 UER589849 UON589849 UYJ589849 VIF589849 VSB589849 WBX589849 WLT589849 WVP589849 H655385 JD655385 SZ655385 ACV655385 AMR655385 AWN655385 BGJ655385 BQF655385 CAB655385 CJX655385 CTT655385 DDP655385 DNL655385 DXH655385 EHD655385 EQZ655385 FAV655385 FKR655385 FUN655385 GEJ655385 GOF655385 GYB655385 HHX655385 HRT655385 IBP655385 ILL655385 IVH655385 JFD655385 JOZ655385 JYV655385 KIR655385 KSN655385 LCJ655385 LMF655385 LWB655385 MFX655385 MPT655385 MZP655385 NJL655385 NTH655385 ODD655385 OMZ655385 OWV655385 PGR655385 PQN655385 QAJ655385 QKF655385 QUB655385 RDX655385 RNT655385 RXP655385 SHL655385 SRH655385 TBD655385 TKZ655385 TUV655385 UER655385 UON655385 UYJ655385 VIF655385 VSB655385 WBX655385 WLT655385 WVP655385 H720921 JD720921 SZ720921 ACV720921 AMR720921 AWN720921 BGJ720921 BQF720921 CAB720921 CJX720921 CTT720921 DDP720921 DNL720921 DXH720921 EHD720921 EQZ720921 FAV720921 FKR720921 FUN720921 GEJ720921 GOF720921 GYB720921 HHX720921 HRT720921 IBP720921 ILL720921 IVH720921 JFD720921 JOZ720921 JYV720921 KIR720921 KSN720921 LCJ720921 LMF720921 LWB720921 MFX720921 MPT720921 MZP720921 NJL720921 NTH720921 ODD720921 OMZ720921 OWV720921 PGR720921 PQN720921 QAJ720921 QKF720921 QUB720921 RDX720921 RNT720921 RXP720921 SHL720921 SRH720921 TBD720921 TKZ720921 TUV720921 UER720921 UON720921 UYJ720921 VIF720921 VSB720921 WBX720921 WLT720921 WVP720921 H786457 JD786457 SZ786457 ACV786457 AMR786457 AWN786457 BGJ786457 BQF786457 CAB786457 CJX786457 CTT786457 DDP786457 DNL786457 DXH786457 EHD786457 EQZ786457 FAV786457 FKR786457 FUN786457 GEJ786457 GOF786457 GYB786457 HHX786457 HRT786457 IBP786457 ILL786457 IVH786457 JFD786457 JOZ786457 JYV786457 KIR786457 KSN786457 LCJ786457 LMF786457 LWB786457 MFX786457 MPT786457 MZP786457 NJL786457 NTH786457 ODD786457 OMZ786457 OWV786457 PGR786457 PQN786457 QAJ786457 QKF786457 QUB786457 RDX786457 RNT786457 RXP786457 SHL786457 SRH786457 TBD786457 TKZ786457 TUV786457 UER786457 UON786457 UYJ786457 VIF786457 VSB786457 WBX786457 WLT786457 WVP786457 H851993 JD851993 SZ851993 ACV851993 AMR851993 AWN851993 BGJ851993 BQF851993 CAB851993 CJX851993 CTT851993 DDP851993 DNL851993 DXH851993 EHD851993 EQZ851993 FAV851993 FKR851993 FUN851993 GEJ851993 GOF851993 GYB851993 HHX851993 HRT851993 IBP851993 ILL851993 IVH851993 JFD851993 JOZ851993 JYV851993 KIR851993 KSN851993 LCJ851993 LMF851993 LWB851993 MFX851993 MPT851993 MZP851993 NJL851993 NTH851993 ODD851993 OMZ851993 OWV851993 PGR851993 PQN851993 QAJ851993 QKF851993 QUB851993 RDX851993 RNT851993 RXP851993 SHL851993 SRH851993 TBD851993 TKZ851993 TUV851993 UER851993 UON851993 UYJ851993 VIF851993 VSB851993 WBX851993 WLT851993 WVP851993 H917529 JD917529 SZ917529 ACV917529 AMR917529 AWN917529 BGJ917529 BQF917529 CAB917529 CJX917529 CTT917529 DDP917529 DNL917529 DXH917529 EHD917529 EQZ917529 FAV917529 FKR917529 FUN917529 GEJ917529 GOF917529 GYB917529 HHX917529 HRT917529 IBP917529 ILL917529 IVH917529 JFD917529 JOZ917529 JYV917529 KIR917529 KSN917529 LCJ917529 LMF917529 LWB917529 MFX917529 MPT917529 MZP917529 NJL917529 NTH917529 ODD917529 OMZ917529 OWV917529 PGR917529 PQN917529 QAJ917529 QKF917529 QUB917529 RDX917529 RNT917529 RXP917529 SHL917529 SRH917529 TBD917529 TKZ917529 TUV917529 UER917529 UON917529 UYJ917529 VIF917529 VSB917529 WBX917529 WLT917529 WVP917529 H983065 JD983065 SZ983065 ACV983065 AMR983065 AWN983065 BGJ983065 BQF983065 CAB983065 CJX983065 CTT983065 DDP983065 DNL983065 DXH983065 EHD983065 EQZ983065 FAV983065 FKR983065 FUN983065 GEJ983065 GOF983065 GYB983065 HHX983065 HRT983065 IBP983065 ILL983065 IVH983065 JFD983065 JOZ983065 JYV983065 KIR983065 KSN983065 LCJ983065 LMF983065 LWB983065 MFX983065 MPT983065 MZP983065 NJL983065 NTH983065 ODD983065 OMZ983065 OWV983065 PGR983065 PQN983065 QAJ983065 QKF983065 QUB983065 RDX983065 RNT983065 RXP983065 SHL983065 SRH983065 TBD983065 TKZ983065 TUV983065 UER983065 UON983065 UYJ983065 VIF983065 VSB983065 WBX983065 WLT983065 WVP983065">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G10:H10 JC10:JD10 SY10:SZ10 ACU10:ACV10 AMQ10:AMR10 AWM10:AWN10 BGI10:BGJ10 BQE10:BQF10 CAA10:CAB10 CJW10:CJX10 CTS10:CTT10 DDO10:DDP10 DNK10:DNL10 DXG10:DXH10 EHC10:EHD10 EQY10:EQZ10 FAU10:FAV10 FKQ10:FKR10 FUM10:FUN10 GEI10:GEJ10 GOE10:GOF10 GYA10:GYB10 HHW10:HHX10 HRS10:HRT10 IBO10:IBP10 ILK10:ILL10 IVG10:IVH10 JFC10:JFD10 JOY10:JOZ10 JYU10:JYV10 KIQ10:KIR10 KSM10:KSN10 LCI10:LCJ10 LME10:LMF10 LWA10:LWB10 MFW10:MFX10 MPS10:MPT10 MZO10:MZP10 NJK10:NJL10 NTG10:NTH10 ODC10:ODD10 OMY10:OMZ10 OWU10:OWV10 PGQ10:PGR10 PQM10:PQN10 QAI10:QAJ10 QKE10:QKF10 QUA10:QUB10 RDW10:RDX10 RNS10:RNT10 RXO10:RXP10 SHK10:SHL10 SRG10:SRH10 TBC10:TBD10 TKY10:TKZ10 TUU10:TUV10 UEQ10:UER10 UOM10:UON10 UYI10:UYJ10 VIE10:VIF10 VSA10:VSB10 WBW10:WBX10 WLS10:WLT10 WVO10:WVP10 G65546:H65546 JC65546:JD65546 SY65546:SZ65546 ACU65546:ACV65546 AMQ65546:AMR65546 AWM65546:AWN65546 BGI65546:BGJ65546 BQE65546:BQF65546 CAA65546:CAB65546 CJW65546:CJX65546 CTS65546:CTT65546 DDO65546:DDP65546 DNK65546:DNL65546 DXG65546:DXH65546 EHC65546:EHD65546 EQY65546:EQZ65546 FAU65546:FAV65546 FKQ65546:FKR65546 FUM65546:FUN65546 GEI65546:GEJ65546 GOE65546:GOF65546 GYA65546:GYB65546 HHW65546:HHX65546 HRS65546:HRT65546 IBO65546:IBP65546 ILK65546:ILL65546 IVG65546:IVH65546 JFC65546:JFD65546 JOY65546:JOZ65546 JYU65546:JYV65546 KIQ65546:KIR65546 KSM65546:KSN65546 LCI65546:LCJ65546 LME65546:LMF65546 LWA65546:LWB65546 MFW65546:MFX65546 MPS65546:MPT65546 MZO65546:MZP65546 NJK65546:NJL65546 NTG65546:NTH65546 ODC65546:ODD65546 OMY65546:OMZ65546 OWU65546:OWV65546 PGQ65546:PGR65546 PQM65546:PQN65546 QAI65546:QAJ65546 QKE65546:QKF65546 QUA65546:QUB65546 RDW65546:RDX65546 RNS65546:RNT65546 RXO65546:RXP65546 SHK65546:SHL65546 SRG65546:SRH65546 TBC65546:TBD65546 TKY65546:TKZ65546 TUU65546:TUV65546 UEQ65546:UER65546 UOM65546:UON65546 UYI65546:UYJ65546 VIE65546:VIF65546 VSA65546:VSB65546 WBW65546:WBX65546 WLS65546:WLT65546 WVO65546:WVP65546 G131082:H131082 JC131082:JD131082 SY131082:SZ131082 ACU131082:ACV131082 AMQ131082:AMR131082 AWM131082:AWN131082 BGI131082:BGJ131082 BQE131082:BQF131082 CAA131082:CAB131082 CJW131082:CJX131082 CTS131082:CTT131082 DDO131082:DDP131082 DNK131082:DNL131082 DXG131082:DXH131082 EHC131082:EHD131082 EQY131082:EQZ131082 FAU131082:FAV131082 FKQ131082:FKR131082 FUM131082:FUN131082 GEI131082:GEJ131082 GOE131082:GOF131082 GYA131082:GYB131082 HHW131082:HHX131082 HRS131082:HRT131082 IBO131082:IBP131082 ILK131082:ILL131082 IVG131082:IVH131082 JFC131082:JFD131082 JOY131082:JOZ131082 JYU131082:JYV131082 KIQ131082:KIR131082 KSM131082:KSN131082 LCI131082:LCJ131082 LME131082:LMF131082 LWA131082:LWB131082 MFW131082:MFX131082 MPS131082:MPT131082 MZO131082:MZP131082 NJK131082:NJL131082 NTG131082:NTH131082 ODC131082:ODD131082 OMY131082:OMZ131082 OWU131082:OWV131082 PGQ131082:PGR131082 PQM131082:PQN131082 QAI131082:QAJ131082 QKE131082:QKF131082 QUA131082:QUB131082 RDW131082:RDX131082 RNS131082:RNT131082 RXO131082:RXP131082 SHK131082:SHL131082 SRG131082:SRH131082 TBC131082:TBD131082 TKY131082:TKZ131082 TUU131082:TUV131082 UEQ131082:UER131082 UOM131082:UON131082 UYI131082:UYJ131082 VIE131082:VIF131082 VSA131082:VSB131082 WBW131082:WBX131082 WLS131082:WLT131082 WVO131082:WVP131082 G196618:H196618 JC196618:JD196618 SY196618:SZ196618 ACU196618:ACV196618 AMQ196618:AMR196618 AWM196618:AWN196618 BGI196618:BGJ196618 BQE196618:BQF196618 CAA196618:CAB196618 CJW196618:CJX196618 CTS196618:CTT196618 DDO196618:DDP196618 DNK196618:DNL196618 DXG196618:DXH196618 EHC196618:EHD196618 EQY196618:EQZ196618 FAU196618:FAV196618 FKQ196618:FKR196618 FUM196618:FUN196618 GEI196618:GEJ196618 GOE196618:GOF196618 GYA196618:GYB196618 HHW196618:HHX196618 HRS196618:HRT196618 IBO196618:IBP196618 ILK196618:ILL196618 IVG196618:IVH196618 JFC196618:JFD196618 JOY196618:JOZ196618 JYU196618:JYV196618 KIQ196618:KIR196618 KSM196618:KSN196618 LCI196618:LCJ196618 LME196618:LMF196618 LWA196618:LWB196618 MFW196618:MFX196618 MPS196618:MPT196618 MZO196618:MZP196618 NJK196618:NJL196618 NTG196618:NTH196618 ODC196618:ODD196618 OMY196618:OMZ196618 OWU196618:OWV196618 PGQ196618:PGR196618 PQM196618:PQN196618 QAI196618:QAJ196618 QKE196618:QKF196618 QUA196618:QUB196618 RDW196618:RDX196618 RNS196618:RNT196618 RXO196618:RXP196618 SHK196618:SHL196618 SRG196618:SRH196618 TBC196618:TBD196618 TKY196618:TKZ196618 TUU196618:TUV196618 UEQ196618:UER196618 UOM196618:UON196618 UYI196618:UYJ196618 VIE196618:VIF196618 VSA196618:VSB196618 WBW196618:WBX196618 WLS196618:WLT196618 WVO196618:WVP196618 G262154:H262154 JC262154:JD262154 SY262154:SZ262154 ACU262154:ACV262154 AMQ262154:AMR262154 AWM262154:AWN262154 BGI262154:BGJ262154 BQE262154:BQF262154 CAA262154:CAB262154 CJW262154:CJX262154 CTS262154:CTT262154 DDO262154:DDP262154 DNK262154:DNL262154 DXG262154:DXH262154 EHC262154:EHD262154 EQY262154:EQZ262154 FAU262154:FAV262154 FKQ262154:FKR262154 FUM262154:FUN262154 GEI262154:GEJ262154 GOE262154:GOF262154 GYA262154:GYB262154 HHW262154:HHX262154 HRS262154:HRT262154 IBO262154:IBP262154 ILK262154:ILL262154 IVG262154:IVH262154 JFC262154:JFD262154 JOY262154:JOZ262154 JYU262154:JYV262154 KIQ262154:KIR262154 KSM262154:KSN262154 LCI262154:LCJ262154 LME262154:LMF262154 LWA262154:LWB262154 MFW262154:MFX262154 MPS262154:MPT262154 MZO262154:MZP262154 NJK262154:NJL262154 NTG262154:NTH262154 ODC262154:ODD262154 OMY262154:OMZ262154 OWU262154:OWV262154 PGQ262154:PGR262154 PQM262154:PQN262154 QAI262154:QAJ262154 QKE262154:QKF262154 QUA262154:QUB262154 RDW262154:RDX262154 RNS262154:RNT262154 RXO262154:RXP262154 SHK262154:SHL262154 SRG262154:SRH262154 TBC262154:TBD262154 TKY262154:TKZ262154 TUU262154:TUV262154 UEQ262154:UER262154 UOM262154:UON262154 UYI262154:UYJ262154 VIE262154:VIF262154 VSA262154:VSB262154 WBW262154:WBX262154 WLS262154:WLT262154 WVO262154:WVP262154 G327690:H327690 JC327690:JD327690 SY327690:SZ327690 ACU327690:ACV327690 AMQ327690:AMR327690 AWM327690:AWN327690 BGI327690:BGJ327690 BQE327690:BQF327690 CAA327690:CAB327690 CJW327690:CJX327690 CTS327690:CTT327690 DDO327690:DDP327690 DNK327690:DNL327690 DXG327690:DXH327690 EHC327690:EHD327690 EQY327690:EQZ327690 FAU327690:FAV327690 FKQ327690:FKR327690 FUM327690:FUN327690 GEI327690:GEJ327690 GOE327690:GOF327690 GYA327690:GYB327690 HHW327690:HHX327690 HRS327690:HRT327690 IBO327690:IBP327690 ILK327690:ILL327690 IVG327690:IVH327690 JFC327690:JFD327690 JOY327690:JOZ327690 JYU327690:JYV327690 KIQ327690:KIR327690 KSM327690:KSN327690 LCI327690:LCJ327690 LME327690:LMF327690 LWA327690:LWB327690 MFW327690:MFX327690 MPS327690:MPT327690 MZO327690:MZP327690 NJK327690:NJL327690 NTG327690:NTH327690 ODC327690:ODD327690 OMY327690:OMZ327690 OWU327690:OWV327690 PGQ327690:PGR327690 PQM327690:PQN327690 QAI327690:QAJ327690 QKE327690:QKF327690 QUA327690:QUB327690 RDW327690:RDX327690 RNS327690:RNT327690 RXO327690:RXP327690 SHK327690:SHL327690 SRG327690:SRH327690 TBC327690:TBD327690 TKY327690:TKZ327690 TUU327690:TUV327690 UEQ327690:UER327690 UOM327690:UON327690 UYI327690:UYJ327690 VIE327690:VIF327690 VSA327690:VSB327690 WBW327690:WBX327690 WLS327690:WLT327690 WVO327690:WVP327690 G393226:H393226 JC393226:JD393226 SY393226:SZ393226 ACU393226:ACV393226 AMQ393226:AMR393226 AWM393226:AWN393226 BGI393226:BGJ393226 BQE393226:BQF393226 CAA393226:CAB393226 CJW393226:CJX393226 CTS393226:CTT393226 DDO393226:DDP393226 DNK393226:DNL393226 DXG393226:DXH393226 EHC393226:EHD393226 EQY393226:EQZ393226 FAU393226:FAV393226 FKQ393226:FKR393226 FUM393226:FUN393226 GEI393226:GEJ393226 GOE393226:GOF393226 GYA393226:GYB393226 HHW393226:HHX393226 HRS393226:HRT393226 IBO393226:IBP393226 ILK393226:ILL393226 IVG393226:IVH393226 JFC393226:JFD393226 JOY393226:JOZ393226 JYU393226:JYV393226 KIQ393226:KIR393226 KSM393226:KSN393226 LCI393226:LCJ393226 LME393226:LMF393226 LWA393226:LWB393226 MFW393226:MFX393226 MPS393226:MPT393226 MZO393226:MZP393226 NJK393226:NJL393226 NTG393226:NTH393226 ODC393226:ODD393226 OMY393226:OMZ393226 OWU393226:OWV393226 PGQ393226:PGR393226 PQM393226:PQN393226 QAI393226:QAJ393226 QKE393226:QKF393226 QUA393226:QUB393226 RDW393226:RDX393226 RNS393226:RNT393226 RXO393226:RXP393226 SHK393226:SHL393226 SRG393226:SRH393226 TBC393226:TBD393226 TKY393226:TKZ393226 TUU393226:TUV393226 UEQ393226:UER393226 UOM393226:UON393226 UYI393226:UYJ393226 VIE393226:VIF393226 VSA393226:VSB393226 WBW393226:WBX393226 WLS393226:WLT393226 WVO393226:WVP393226 G458762:H458762 JC458762:JD458762 SY458762:SZ458762 ACU458762:ACV458762 AMQ458762:AMR458762 AWM458762:AWN458762 BGI458762:BGJ458762 BQE458762:BQF458762 CAA458762:CAB458762 CJW458762:CJX458762 CTS458762:CTT458762 DDO458762:DDP458762 DNK458762:DNL458762 DXG458762:DXH458762 EHC458762:EHD458762 EQY458762:EQZ458762 FAU458762:FAV458762 FKQ458762:FKR458762 FUM458762:FUN458762 GEI458762:GEJ458762 GOE458762:GOF458762 GYA458762:GYB458762 HHW458762:HHX458762 HRS458762:HRT458762 IBO458762:IBP458762 ILK458762:ILL458762 IVG458762:IVH458762 JFC458762:JFD458762 JOY458762:JOZ458762 JYU458762:JYV458762 KIQ458762:KIR458762 KSM458762:KSN458762 LCI458762:LCJ458762 LME458762:LMF458762 LWA458762:LWB458762 MFW458762:MFX458762 MPS458762:MPT458762 MZO458762:MZP458762 NJK458762:NJL458762 NTG458762:NTH458762 ODC458762:ODD458762 OMY458762:OMZ458762 OWU458762:OWV458762 PGQ458762:PGR458762 PQM458762:PQN458762 QAI458762:QAJ458762 QKE458762:QKF458762 QUA458762:QUB458762 RDW458762:RDX458762 RNS458762:RNT458762 RXO458762:RXP458762 SHK458762:SHL458762 SRG458762:SRH458762 TBC458762:TBD458762 TKY458762:TKZ458762 TUU458762:TUV458762 UEQ458762:UER458762 UOM458762:UON458762 UYI458762:UYJ458762 VIE458762:VIF458762 VSA458762:VSB458762 WBW458762:WBX458762 WLS458762:WLT458762 WVO458762:WVP458762 G524298:H524298 JC524298:JD524298 SY524298:SZ524298 ACU524298:ACV524298 AMQ524298:AMR524298 AWM524298:AWN524298 BGI524298:BGJ524298 BQE524298:BQF524298 CAA524298:CAB524298 CJW524298:CJX524298 CTS524298:CTT524298 DDO524298:DDP524298 DNK524298:DNL524298 DXG524298:DXH524298 EHC524298:EHD524298 EQY524298:EQZ524298 FAU524298:FAV524298 FKQ524298:FKR524298 FUM524298:FUN524298 GEI524298:GEJ524298 GOE524298:GOF524298 GYA524298:GYB524298 HHW524298:HHX524298 HRS524298:HRT524298 IBO524298:IBP524298 ILK524298:ILL524298 IVG524298:IVH524298 JFC524298:JFD524298 JOY524298:JOZ524298 JYU524298:JYV524298 KIQ524298:KIR524298 KSM524298:KSN524298 LCI524298:LCJ524298 LME524298:LMF524298 LWA524298:LWB524298 MFW524298:MFX524298 MPS524298:MPT524298 MZO524298:MZP524298 NJK524298:NJL524298 NTG524298:NTH524298 ODC524298:ODD524298 OMY524298:OMZ524298 OWU524298:OWV524298 PGQ524298:PGR524298 PQM524298:PQN524298 QAI524298:QAJ524298 QKE524298:QKF524298 QUA524298:QUB524298 RDW524298:RDX524298 RNS524298:RNT524298 RXO524298:RXP524298 SHK524298:SHL524298 SRG524298:SRH524298 TBC524298:TBD524298 TKY524298:TKZ524298 TUU524298:TUV524298 UEQ524298:UER524298 UOM524298:UON524298 UYI524298:UYJ524298 VIE524298:VIF524298 VSA524298:VSB524298 WBW524298:WBX524298 WLS524298:WLT524298 WVO524298:WVP524298 G589834:H589834 JC589834:JD589834 SY589834:SZ589834 ACU589834:ACV589834 AMQ589834:AMR589834 AWM589834:AWN589834 BGI589834:BGJ589834 BQE589834:BQF589834 CAA589834:CAB589834 CJW589834:CJX589834 CTS589834:CTT589834 DDO589834:DDP589834 DNK589834:DNL589834 DXG589834:DXH589834 EHC589834:EHD589834 EQY589834:EQZ589834 FAU589834:FAV589834 FKQ589834:FKR589834 FUM589834:FUN589834 GEI589834:GEJ589834 GOE589834:GOF589834 GYA589834:GYB589834 HHW589834:HHX589834 HRS589834:HRT589834 IBO589834:IBP589834 ILK589834:ILL589834 IVG589834:IVH589834 JFC589834:JFD589834 JOY589834:JOZ589834 JYU589834:JYV589834 KIQ589834:KIR589834 KSM589834:KSN589834 LCI589834:LCJ589834 LME589834:LMF589834 LWA589834:LWB589834 MFW589834:MFX589834 MPS589834:MPT589834 MZO589834:MZP589834 NJK589834:NJL589834 NTG589834:NTH589834 ODC589834:ODD589834 OMY589834:OMZ589834 OWU589834:OWV589834 PGQ589834:PGR589834 PQM589834:PQN589834 QAI589834:QAJ589834 QKE589834:QKF589834 QUA589834:QUB589834 RDW589834:RDX589834 RNS589834:RNT589834 RXO589834:RXP589834 SHK589834:SHL589834 SRG589834:SRH589834 TBC589834:TBD589834 TKY589834:TKZ589834 TUU589834:TUV589834 UEQ589834:UER589834 UOM589834:UON589834 UYI589834:UYJ589834 VIE589834:VIF589834 VSA589834:VSB589834 WBW589834:WBX589834 WLS589834:WLT589834 WVO589834:WVP589834 G655370:H655370 JC655370:JD655370 SY655370:SZ655370 ACU655370:ACV655370 AMQ655370:AMR655370 AWM655370:AWN655370 BGI655370:BGJ655370 BQE655370:BQF655370 CAA655370:CAB655370 CJW655370:CJX655370 CTS655370:CTT655370 DDO655370:DDP655370 DNK655370:DNL655370 DXG655370:DXH655370 EHC655370:EHD655370 EQY655370:EQZ655370 FAU655370:FAV655370 FKQ655370:FKR655370 FUM655370:FUN655370 GEI655370:GEJ655370 GOE655370:GOF655370 GYA655370:GYB655370 HHW655370:HHX655370 HRS655370:HRT655370 IBO655370:IBP655370 ILK655370:ILL655370 IVG655370:IVH655370 JFC655370:JFD655370 JOY655370:JOZ655370 JYU655370:JYV655370 KIQ655370:KIR655370 KSM655370:KSN655370 LCI655370:LCJ655370 LME655370:LMF655370 LWA655370:LWB655370 MFW655370:MFX655370 MPS655370:MPT655370 MZO655370:MZP655370 NJK655370:NJL655370 NTG655370:NTH655370 ODC655370:ODD655370 OMY655370:OMZ655370 OWU655370:OWV655370 PGQ655370:PGR655370 PQM655370:PQN655370 QAI655370:QAJ655370 QKE655370:QKF655370 QUA655370:QUB655370 RDW655370:RDX655370 RNS655370:RNT655370 RXO655370:RXP655370 SHK655370:SHL655370 SRG655370:SRH655370 TBC655370:TBD655370 TKY655370:TKZ655370 TUU655370:TUV655370 UEQ655370:UER655370 UOM655370:UON655370 UYI655370:UYJ655370 VIE655370:VIF655370 VSA655370:VSB655370 WBW655370:WBX655370 WLS655370:WLT655370 WVO655370:WVP655370 G720906:H720906 JC720906:JD720906 SY720906:SZ720906 ACU720906:ACV720906 AMQ720906:AMR720906 AWM720906:AWN720906 BGI720906:BGJ720906 BQE720906:BQF720906 CAA720906:CAB720906 CJW720906:CJX720906 CTS720906:CTT720906 DDO720906:DDP720906 DNK720906:DNL720906 DXG720906:DXH720906 EHC720906:EHD720906 EQY720906:EQZ720906 FAU720906:FAV720906 FKQ720906:FKR720906 FUM720906:FUN720906 GEI720906:GEJ720906 GOE720906:GOF720906 GYA720906:GYB720906 HHW720906:HHX720906 HRS720906:HRT720906 IBO720906:IBP720906 ILK720906:ILL720906 IVG720906:IVH720906 JFC720906:JFD720906 JOY720906:JOZ720906 JYU720906:JYV720906 KIQ720906:KIR720906 KSM720906:KSN720906 LCI720906:LCJ720906 LME720906:LMF720906 LWA720906:LWB720906 MFW720906:MFX720906 MPS720906:MPT720906 MZO720906:MZP720906 NJK720906:NJL720906 NTG720906:NTH720906 ODC720906:ODD720906 OMY720906:OMZ720906 OWU720906:OWV720906 PGQ720906:PGR720906 PQM720906:PQN720906 QAI720906:QAJ720906 QKE720906:QKF720906 QUA720906:QUB720906 RDW720906:RDX720906 RNS720906:RNT720906 RXO720906:RXP720906 SHK720906:SHL720906 SRG720906:SRH720906 TBC720906:TBD720906 TKY720906:TKZ720906 TUU720906:TUV720906 UEQ720906:UER720906 UOM720906:UON720906 UYI720906:UYJ720906 VIE720906:VIF720906 VSA720906:VSB720906 WBW720906:WBX720906 WLS720906:WLT720906 WVO720906:WVP720906 G786442:H786442 JC786442:JD786442 SY786442:SZ786442 ACU786442:ACV786442 AMQ786442:AMR786442 AWM786442:AWN786442 BGI786442:BGJ786442 BQE786442:BQF786442 CAA786442:CAB786442 CJW786442:CJX786442 CTS786442:CTT786442 DDO786442:DDP786442 DNK786442:DNL786442 DXG786442:DXH786442 EHC786442:EHD786442 EQY786442:EQZ786442 FAU786442:FAV786442 FKQ786442:FKR786442 FUM786442:FUN786442 GEI786442:GEJ786442 GOE786442:GOF786442 GYA786442:GYB786442 HHW786442:HHX786442 HRS786442:HRT786442 IBO786442:IBP786442 ILK786442:ILL786442 IVG786442:IVH786442 JFC786442:JFD786442 JOY786442:JOZ786442 JYU786442:JYV786442 KIQ786442:KIR786442 KSM786442:KSN786442 LCI786442:LCJ786442 LME786442:LMF786442 LWA786442:LWB786442 MFW786442:MFX786442 MPS786442:MPT786442 MZO786442:MZP786442 NJK786442:NJL786442 NTG786442:NTH786442 ODC786442:ODD786442 OMY786442:OMZ786442 OWU786442:OWV786442 PGQ786442:PGR786442 PQM786442:PQN786442 QAI786442:QAJ786442 QKE786442:QKF786442 QUA786442:QUB786442 RDW786442:RDX786442 RNS786442:RNT786442 RXO786442:RXP786442 SHK786442:SHL786442 SRG786442:SRH786442 TBC786442:TBD786442 TKY786442:TKZ786442 TUU786442:TUV786442 UEQ786442:UER786442 UOM786442:UON786442 UYI786442:UYJ786442 VIE786442:VIF786442 VSA786442:VSB786442 WBW786442:WBX786442 WLS786442:WLT786442 WVO786442:WVP786442 G851978:H851978 JC851978:JD851978 SY851978:SZ851978 ACU851978:ACV851978 AMQ851978:AMR851978 AWM851978:AWN851978 BGI851978:BGJ851978 BQE851978:BQF851978 CAA851978:CAB851978 CJW851978:CJX851978 CTS851978:CTT851978 DDO851978:DDP851978 DNK851978:DNL851978 DXG851978:DXH851978 EHC851978:EHD851978 EQY851978:EQZ851978 FAU851978:FAV851978 FKQ851978:FKR851978 FUM851978:FUN851978 GEI851978:GEJ851978 GOE851978:GOF851978 GYA851978:GYB851978 HHW851978:HHX851978 HRS851978:HRT851978 IBO851978:IBP851978 ILK851978:ILL851978 IVG851978:IVH851978 JFC851978:JFD851978 JOY851978:JOZ851978 JYU851978:JYV851978 KIQ851978:KIR851978 KSM851978:KSN851978 LCI851978:LCJ851978 LME851978:LMF851978 LWA851978:LWB851978 MFW851978:MFX851978 MPS851978:MPT851978 MZO851978:MZP851978 NJK851978:NJL851978 NTG851978:NTH851978 ODC851978:ODD851978 OMY851978:OMZ851978 OWU851978:OWV851978 PGQ851978:PGR851978 PQM851978:PQN851978 QAI851978:QAJ851978 QKE851978:QKF851978 QUA851978:QUB851978 RDW851978:RDX851978 RNS851978:RNT851978 RXO851978:RXP851978 SHK851978:SHL851978 SRG851978:SRH851978 TBC851978:TBD851978 TKY851978:TKZ851978 TUU851978:TUV851978 UEQ851978:UER851978 UOM851978:UON851978 UYI851978:UYJ851978 VIE851978:VIF851978 VSA851978:VSB851978 WBW851978:WBX851978 WLS851978:WLT851978 WVO851978:WVP851978 G917514:H917514 JC917514:JD917514 SY917514:SZ917514 ACU917514:ACV917514 AMQ917514:AMR917514 AWM917514:AWN917514 BGI917514:BGJ917514 BQE917514:BQF917514 CAA917514:CAB917514 CJW917514:CJX917514 CTS917514:CTT917514 DDO917514:DDP917514 DNK917514:DNL917514 DXG917514:DXH917514 EHC917514:EHD917514 EQY917514:EQZ917514 FAU917514:FAV917514 FKQ917514:FKR917514 FUM917514:FUN917514 GEI917514:GEJ917514 GOE917514:GOF917514 GYA917514:GYB917514 HHW917514:HHX917514 HRS917514:HRT917514 IBO917514:IBP917514 ILK917514:ILL917514 IVG917514:IVH917514 JFC917514:JFD917514 JOY917514:JOZ917514 JYU917514:JYV917514 KIQ917514:KIR917514 KSM917514:KSN917514 LCI917514:LCJ917514 LME917514:LMF917514 LWA917514:LWB917514 MFW917514:MFX917514 MPS917514:MPT917514 MZO917514:MZP917514 NJK917514:NJL917514 NTG917514:NTH917514 ODC917514:ODD917514 OMY917514:OMZ917514 OWU917514:OWV917514 PGQ917514:PGR917514 PQM917514:PQN917514 QAI917514:QAJ917514 QKE917514:QKF917514 QUA917514:QUB917514 RDW917514:RDX917514 RNS917514:RNT917514 RXO917514:RXP917514 SHK917514:SHL917514 SRG917514:SRH917514 TBC917514:TBD917514 TKY917514:TKZ917514 TUU917514:TUV917514 UEQ917514:UER917514 UOM917514:UON917514 UYI917514:UYJ917514 VIE917514:VIF917514 VSA917514:VSB917514 WBW917514:WBX917514 WLS917514:WLT917514 WVO917514:WVP917514 G983050:H983050 JC983050:JD983050 SY983050:SZ983050 ACU983050:ACV983050 AMQ983050:AMR983050 AWM983050:AWN983050 BGI983050:BGJ983050 BQE983050:BQF983050 CAA983050:CAB983050 CJW983050:CJX983050 CTS983050:CTT983050 DDO983050:DDP983050 DNK983050:DNL983050 DXG983050:DXH983050 EHC983050:EHD983050 EQY983050:EQZ983050 FAU983050:FAV983050 FKQ983050:FKR983050 FUM983050:FUN983050 GEI983050:GEJ983050 GOE983050:GOF983050 GYA983050:GYB983050 HHW983050:HHX983050 HRS983050:HRT983050 IBO983050:IBP983050 ILK983050:ILL983050 IVG983050:IVH983050 JFC983050:JFD983050 JOY983050:JOZ983050 JYU983050:JYV983050 KIQ983050:KIR983050 KSM983050:KSN983050 LCI983050:LCJ983050 LME983050:LMF983050 LWA983050:LWB983050 MFW983050:MFX983050 MPS983050:MPT983050 MZO983050:MZP983050 NJK983050:NJL983050 NTG983050:NTH983050 ODC983050:ODD983050 OMY983050:OMZ983050 OWU983050:OWV983050 PGQ983050:PGR983050 PQM983050:PQN983050 QAI983050:QAJ983050 QKE983050:QKF983050 QUA983050:QUB983050 RDW983050:RDX983050 RNS983050:RNT983050 RXO983050:RXP983050 SHK983050:SHL983050 SRG983050:SRH983050 TBC983050:TBD983050 TKY983050:TKZ983050 TUU983050:TUV983050 UEQ983050:UER983050 UOM983050:UON983050 UYI983050:UYJ983050 VIE983050:VIF983050 VSA983050:VSB983050 WBW983050:WBX983050 WLS983050:WLT983050 WVO983050:WVP983050">
      <formula1>0</formula1>
      <formula2>0</formula2>
    </dataValidation>
    <dataValidation type="decimal" allowBlank="1" showInputMessage="1" showErrorMessage="1" errorTitle="Valor não permitido" error="Digite um percentual entre 0% e 100%." promptTitle="Valores admissíveis:" prompt="Insira valores entre 0 e 100%." sqref="G9:H9 JC9:JD9 SY9:SZ9 ACU9:ACV9 AMQ9:AMR9 AWM9:AWN9 BGI9:BGJ9 BQE9:BQF9 CAA9:CAB9 CJW9:CJX9 CTS9:CTT9 DDO9:DDP9 DNK9:DNL9 DXG9:DXH9 EHC9:EHD9 EQY9:EQZ9 FAU9:FAV9 FKQ9:FKR9 FUM9:FUN9 GEI9:GEJ9 GOE9:GOF9 GYA9:GYB9 HHW9:HHX9 HRS9:HRT9 IBO9:IBP9 ILK9:ILL9 IVG9:IVH9 JFC9:JFD9 JOY9:JOZ9 JYU9:JYV9 KIQ9:KIR9 KSM9:KSN9 LCI9:LCJ9 LME9:LMF9 LWA9:LWB9 MFW9:MFX9 MPS9:MPT9 MZO9:MZP9 NJK9:NJL9 NTG9:NTH9 ODC9:ODD9 OMY9:OMZ9 OWU9:OWV9 PGQ9:PGR9 PQM9:PQN9 QAI9:QAJ9 QKE9:QKF9 QUA9:QUB9 RDW9:RDX9 RNS9:RNT9 RXO9:RXP9 SHK9:SHL9 SRG9:SRH9 TBC9:TBD9 TKY9:TKZ9 TUU9:TUV9 UEQ9:UER9 UOM9:UON9 UYI9:UYJ9 VIE9:VIF9 VSA9:VSB9 WBW9:WBX9 WLS9:WLT9 WVO9:WVP9 G65545:H65545 JC65545:JD65545 SY65545:SZ65545 ACU65545:ACV65545 AMQ65545:AMR65545 AWM65545:AWN65545 BGI65545:BGJ65545 BQE65545:BQF65545 CAA65545:CAB65545 CJW65545:CJX65545 CTS65545:CTT65545 DDO65545:DDP65545 DNK65545:DNL65545 DXG65545:DXH65545 EHC65545:EHD65545 EQY65545:EQZ65545 FAU65545:FAV65545 FKQ65545:FKR65545 FUM65545:FUN65545 GEI65545:GEJ65545 GOE65545:GOF65545 GYA65545:GYB65545 HHW65545:HHX65545 HRS65545:HRT65545 IBO65545:IBP65545 ILK65545:ILL65545 IVG65545:IVH65545 JFC65545:JFD65545 JOY65545:JOZ65545 JYU65545:JYV65545 KIQ65545:KIR65545 KSM65545:KSN65545 LCI65545:LCJ65545 LME65545:LMF65545 LWA65545:LWB65545 MFW65545:MFX65545 MPS65545:MPT65545 MZO65545:MZP65545 NJK65545:NJL65545 NTG65545:NTH65545 ODC65545:ODD65545 OMY65545:OMZ65545 OWU65545:OWV65545 PGQ65545:PGR65545 PQM65545:PQN65545 QAI65545:QAJ65545 QKE65545:QKF65545 QUA65545:QUB65545 RDW65545:RDX65545 RNS65545:RNT65545 RXO65545:RXP65545 SHK65545:SHL65545 SRG65545:SRH65545 TBC65545:TBD65545 TKY65545:TKZ65545 TUU65545:TUV65545 UEQ65545:UER65545 UOM65545:UON65545 UYI65545:UYJ65545 VIE65545:VIF65545 VSA65545:VSB65545 WBW65545:WBX65545 WLS65545:WLT65545 WVO65545:WVP65545 G131081:H131081 JC131081:JD131081 SY131081:SZ131081 ACU131081:ACV131081 AMQ131081:AMR131081 AWM131081:AWN131081 BGI131081:BGJ131081 BQE131081:BQF131081 CAA131081:CAB131081 CJW131081:CJX131081 CTS131081:CTT131081 DDO131081:DDP131081 DNK131081:DNL131081 DXG131081:DXH131081 EHC131081:EHD131081 EQY131081:EQZ131081 FAU131081:FAV131081 FKQ131081:FKR131081 FUM131081:FUN131081 GEI131081:GEJ131081 GOE131081:GOF131081 GYA131081:GYB131081 HHW131081:HHX131081 HRS131081:HRT131081 IBO131081:IBP131081 ILK131081:ILL131081 IVG131081:IVH131081 JFC131081:JFD131081 JOY131081:JOZ131081 JYU131081:JYV131081 KIQ131081:KIR131081 KSM131081:KSN131081 LCI131081:LCJ131081 LME131081:LMF131081 LWA131081:LWB131081 MFW131081:MFX131081 MPS131081:MPT131081 MZO131081:MZP131081 NJK131081:NJL131081 NTG131081:NTH131081 ODC131081:ODD131081 OMY131081:OMZ131081 OWU131081:OWV131081 PGQ131081:PGR131081 PQM131081:PQN131081 QAI131081:QAJ131081 QKE131081:QKF131081 QUA131081:QUB131081 RDW131081:RDX131081 RNS131081:RNT131081 RXO131081:RXP131081 SHK131081:SHL131081 SRG131081:SRH131081 TBC131081:TBD131081 TKY131081:TKZ131081 TUU131081:TUV131081 UEQ131081:UER131081 UOM131081:UON131081 UYI131081:UYJ131081 VIE131081:VIF131081 VSA131081:VSB131081 WBW131081:WBX131081 WLS131081:WLT131081 WVO131081:WVP131081 G196617:H196617 JC196617:JD196617 SY196617:SZ196617 ACU196617:ACV196617 AMQ196617:AMR196617 AWM196617:AWN196617 BGI196617:BGJ196617 BQE196617:BQF196617 CAA196617:CAB196617 CJW196617:CJX196617 CTS196617:CTT196617 DDO196617:DDP196617 DNK196617:DNL196617 DXG196617:DXH196617 EHC196617:EHD196617 EQY196617:EQZ196617 FAU196617:FAV196617 FKQ196617:FKR196617 FUM196617:FUN196617 GEI196617:GEJ196617 GOE196617:GOF196617 GYA196617:GYB196617 HHW196617:HHX196617 HRS196617:HRT196617 IBO196617:IBP196617 ILK196617:ILL196617 IVG196617:IVH196617 JFC196617:JFD196617 JOY196617:JOZ196617 JYU196617:JYV196617 KIQ196617:KIR196617 KSM196617:KSN196617 LCI196617:LCJ196617 LME196617:LMF196617 LWA196617:LWB196617 MFW196617:MFX196617 MPS196617:MPT196617 MZO196617:MZP196617 NJK196617:NJL196617 NTG196617:NTH196617 ODC196617:ODD196617 OMY196617:OMZ196617 OWU196617:OWV196617 PGQ196617:PGR196617 PQM196617:PQN196617 QAI196617:QAJ196617 QKE196617:QKF196617 QUA196617:QUB196617 RDW196617:RDX196617 RNS196617:RNT196617 RXO196617:RXP196617 SHK196617:SHL196617 SRG196617:SRH196617 TBC196617:TBD196617 TKY196617:TKZ196617 TUU196617:TUV196617 UEQ196617:UER196617 UOM196617:UON196617 UYI196617:UYJ196617 VIE196617:VIF196617 VSA196617:VSB196617 WBW196617:WBX196617 WLS196617:WLT196617 WVO196617:WVP196617 G262153:H262153 JC262153:JD262153 SY262153:SZ262153 ACU262153:ACV262153 AMQ262153:AMR262153 AWM262153:AWN262153 BGI262153:BGJ262153 BQE262153:BQF262153 CAA262153:CAB262153 CJW262153:CJX262153 CTS262153:CTT262153 DDO262153:DDP262153 DNK262153:DNL262153 DXG262153:DXH262153 EHC262153:EHD262153 EQY262153:EQZ262153 FAU262153:FAV262153 FKQ262153:FKR262153 FUM262153:FUN262153 GEI262153:GEJ262153 GOE262153:GOF262153 GYA262153:GYB262153 HHW262153:HHX262153 HRS262153:HRT262153 IBO262153:IBP262153 ILK262153:ILL262153 IVG262153:IVH262153 JFC262153:JFD262153 JOY262153:JOZ262153 JYU262153:JYV262153 KIQ262153:KIR262153 KSM262153:KSN262153 LCI262153:LCJ262153 LME262153:LMF262153 LWA262153:LWB262153 MFW262153:MFX262153 MPS262153:MPT262153 MZO262153:MZP262153 NJK262153:NJL262153 NTG262153:NTH262153 ODC262153:ODD262153 OMY262153:OMZ262153 OWU262153:OWV262153 PGQ262153:PGR262153 PQM262153:PQN262153 QAI262153:QAJ262153 QKE262153:QKF262153 QUA262153:QUB262153 RDW262153:RDX262153 RNS262153:RNT262153 RXO262153:RXP262153 SHK262153:SHL262153 SRG262153:SRH262153 TBC262153:TBD262153 TKY262153:TKZ262153 TUU262153:TUV262153 UEQ262153:UER262153 UOM262153:UON262153 UYI262153:UYJ262153 VIE262153:VIF262153 VSA262153:VSB262153 WBW262153:WBX262153 WLS262153:WLT262153 WVO262153:WVP262153 G327689:H327689 JC327689:JD327689 SY327689:SZ327689 ACU327689:ACV327689 AMQ327689:AMR327689 AWM327689:AWN327689 BGI327689:BGJ327689 BQE327689:BQF327689 CAA327689:CAB327689 CJW327689:CJX327689 CTS327689:CTT327689 DDO327689:DDP327689 DNK327689:DNL327689 DXG327689:DXH327689 EHC327689:EHD327689 EQY327689:EQZ327689 FAU327689:FAV327689 FKQ327689:FKR327689 FUM327689:FUN327689 GEI327689:GEJ327689 GOE327689:GOF327689 GYA327689:GYB327689 HHW327689:HHX327689 HRS327689:HRT327689 IBO327689:IBP327689 ILK327689:ILL327689 IVG327689:IVH327689 JFC327689:JFD327689 JOY327689:JOZ327689 JYU327689:JYV327689 KIQ327689:KIR327689 KSM327689:KSN327689 LCI327689:LCJ327689 LME327689:LMF327689 LWA327689:LWB327689 MFW327689:MFX327689 MPS327689:MPT327689 MZO327689:MZP327689 NJK327689:NJL327689 NTG327689:NTH327689 ODC327689:ODD327689 OMY327689:OMZ327689 OWU327689:OWV327689 PGQ327689:PGR327689 PQM327689:PQN327689 QAI327689:QAJ327689 QKE327689:QKF327689 QUA327689:QUB327689 RDW327689:RDX327689 RNS327689:RNT327689 RXO327689:RXP327689 SHK327689:SHL327689 SRG327689:SRH327689 TBC327689:TBD327689 TKY327689:TKZ327689 TUU327689:TUV327689 UEQ327689:UER327689 UOM327689:UON327689 UYI327689:UYJ327689 VIE327689:VIF327689 VSA327689:VSB327689 WBW327689:WBX327689 WLS327689:WLT327689 WVO327689:WVP327689 G393225:H393225 JC393225:JD393225 SY393225:SZ393225 ACU393225:ACV393225 AMQ393225:AMR393225 AWM393225:AWN393225 BGI393225:BGJ393225 BQE393225:BQF393225 CAA393225:CAB393225 CJW393225:CJX393225 CTS393225:CTT393225 DDO393225:DDP393225 DNK393225:DNL393225 DXG393225:DXH393225 EHC393225:EHD393225 EQY393225:EQZ393225 FAU393225:FAV393225 FKQ393225:FKR393225 FUM393225:FUN393225 GEI393225:GEJ393225 GOE393225:GOF393225 GYA393225:GYB393225 HHW393225:HHX393225 HRS393225:HRT393225 IBO393225:IBP393225 ILK393225:ILL393225 IVG393225:IVH393225 JFC393225:JFD393225 JOY393225:JOZ393225 JYU393225:JYV393225 KIQ393225:KIR393225 KSM393225:KSN393225 LCI393225:LCJ393225 LME393225:LMF393225 LWA393225:LWB393225 MFW393225:MFX393225 MPS393225:MPT393225 MZO393225:MZP393225 NJK393225:NJL393225 NTG393225:NTH393225 ODC393225:ODD393225 OMY393225:OMZ393225 OWU393225:OWV393225 PGQ393225:PGR393225 PQM393225:PQN393225 QAI393225:QAJ393225 QKE393225:QKF393225 QUA393225:QUB393225 RDW393225:RDX393225 RNS393225:RNT393225 RXO393225:RXP393225 SHK393225:SHL393225 SRG393225:SRH393225 TBC393225:TBD393225 TKY393225:TKZ393225 TUU393225:TUV393225 UEQ393225:UER393225 UOM393225:UON393225 UYI393225:UYJ393225 VIE393225:VIF393225 VSA393225:VSB393225 WBW393225:WBX393225 WLS393225:WLT393225 WVO393225:WVP393225 G458761:H458761 JC458761:JD458761 SY458761:SZ458761 ACU458761:ACV458761 AMQ458761:AMR458761 AWM458761:AWN458761 BGI458761:BGJ458761 BQE458761:BQF458761 CAA458761:CAB458761 CJW458761:CJX458761 CTS458761:CTT458761 DDO458761:DDP458761 DNK458761:DNL458761 DXG458761:DXH458761 EHC458761:EHD458761 EQY458761:EQZ458761 FAU458761:FAV458761 FKQ458761:FKR458761 FUM458761:FUN458761 GEI458761:GEJ458761 GOE458761:GOF458761 GYA458761:GYB458761 HHW458761:HHX458761 HRS458761:HRT458761 IBO458761:IBP458761 ILK458761:ILL458761 IVG458761:IVH458761 JFC458761:JFD458761 JOY458761:JOZ458761 JYU458761:JYV458761 KIQ458761:KIR458761 KSM458761:KSN458761 LCI458761:LCJ458761 LME458761:LMF458761 LWA458761:LWB458761 MFW458761:MFX458761 MPS458761:MPT458761 MZO458761:MZP458761 NJK458761:NJL458761 NTG458761:NTH458761 ODC458761:ODD458761 OMY458761:OMZ458761 OWU458761:OWV458761 PGQ458761:PGR458761 PQM458761:PQN458761 QAI458761:QAJ458761 QKE458761:QKF458761 QUA458761:QUB458761 RDW458761:RDX458761 RNS458761:RNT458761 RXO458761:RXP458761 SHK458761:SHL458761 SRG458761:SRH458761 TBC458761:TBD458761 TKY458761:TKZ458761 TUU458761:TUV458761 UEQ458761:UER458761 UOM458761:UON458761 UYI458761:UYJ458761 VIE458761:VIF458761 VSA458761:VSB458761 WBW458761:WBX458761 WLS458761:WLT458761 WVO458761:WVP458761 G524297:H524297 JC524297:JD524297 SY524297:SZ524297 ACU524297:ACV524297 AMQ524297:AMR524297 AWM524297:AWN524297 BGI524297:BGJ524297 BQE524297:BQF524297 CAA524297:CAB524297 CJW524297:CJX524297 CTS524297:CTT524297 DDO524297:DDP524297 DNK524297:DNL524297 DXG524297:DXH524297 EHC524297:EHD524297 EQY524297:EQZ524297 FAU524297:FAV524297 FKQ524297:FKR524297 FUM524297:FUN524297 GEI524297:GEJ524297 GOE524297:GOF524297 GYA524297:GYB524297 HHW524297:HHX524297 HRS524297:HRT524297 IBO524297:IBP524297 ILK524297:ILL524297 IVG524297:IVH524297 JFC524297:JFD524297 JOY524297:JOZ524297 JYU524297:JYV524297 KIQ524297:KIR524297 KSM524297:KSN524297 LCI524297:LCJ524297 LME524297:LMF524297 LWA524297:LWB524297 MFW524297:MFX524297 MPS524297:MPT524297 MZO524297:MZP524297 NJK524297:NJL524297 NTG524297:NTH524297 ODC524297:ODD524297 OMY524297:OMZ524297 OWU524297:OWV524297 PGQ524297:PGR524297 PQM524297:PQN524297 QAI524297:QAJ524297 QKE524297:QKF524297 QUA524297:QUB524297 RDW524297:RDX524297 RNS524297:RNT524297 RXO524297:RXP524297 SHK524297:SHL524297 SRG524297:SRH524297 TBC524297:TBD524297 TKY524297:TKZ524297 TUU524297:TUV524297 UEQ524297:UER524297 UOM524297:UON524297 UYI524297:UYJ524297 VIE524297:VIF524297 VSA524297:VSB524297 WBW524297:WBX524297 WLS524297:WLT524297 WVO524297:WVP524297 G589833:H589833 JC589833:JD589833 SY589833:SZ589833 ACU589833:ACV589833 AMQ589833:AMR589833 AWM589833:AWN589833 BGI589833:BGJ589833 BQE589833:BQF589833 CAA589833:CAB589833 CJW589833:CJX589833 CTS589833:CTT589833 DDO589833:DDP589833 DNK589833:DNL589833 DXG589833:DXH589833 EHC589833:EHD589833 EQY589833:EQZ589833 FAU589833:FAV589833 FKQ589833:FKR589833 FUM589833:FUN589833 GEI589833:GEJ589833 GOE589833:GOF589833 GYA589833:GYB589833 HHW589833:HHX589833 HRS589833:HRT589833 IBO589833:IBP589833 ILK589833:ILL589833 IVG589833:IVH589833 JFC589833:JFD589833 JOY589833:JOZ589833 JYU589833:JYV589833 KIQ589833:KIR589833 KSM589833:KSN589833 LCI589833:LCJ589833 LME589833:LMF589833 LWA589833:LWB589833 MFW589833:MFX589833 MPS589833:MPT589833 MZO589833:MZP589833 NJK589833:NJL589833 NTG589833:NTH589833 ODC589833:ODD589833 OMY589833:OMZ589833 OWU589833:OWV589833 PGQ589833:PGR589833 PQM589833:PQN589833 QAI589833:QAJ589833 QKE589833:QKF589833 QUA589833:QUB589833 RDW589833:RDX589833 RNS589833:RNT589833 RXO589833:RXP589833 SHK589833:SHL589833 SRG589833:SRH589833 TBC589833:TBD589833 TKY589833:TKZ589833 TUU589833:TUV589833 UEQ589833:UER589833 UOM589833:UON589833 UYI589833:UYJ589833 VIE589833:VIF589833 VSA589833:VSB589833 WBW589833:WBX589833 WLS589833:WLT589833 WVO589833:WVP589833 G655369:H655369 JC655369:JD655369 SY655369:SZ655369 ACU655369:ACV655369 AMQ655369:AMR655369 AWM655369:AWN655369 BGI655369:BGJ655369 BQE655369:BQF655369 CAA655369:CAB655369 CJW655369:CJX655369 CTS655369:CTT655369 DDO655369:DDP655369 DNK655369:DNL655369 DXG655369:DXH655369 EHC655369:EHD655369 EQY655369:EQZ655369 FAU655369:FAV655369 FKQ655369:FKR655369 FUM655369:FUN655369 GEI655369:GEJ655369 GOE655369:GOF655369 GYA655369:GYB655369 HHW655369:HHX655369 HRS655369:HRT655369 IBO655369:IBP655369 ILK655369:ILL655369 IVG655369:IVH655369 JFC655369:JFD655369 JOY655369:JOZ655369 JYU655369:JYV655369 KIQ655369:KIR655369 KSM655369:KSN655369 LCI655369:LCJ655369 LME655369:LMF655369 LWA655369:LWB655369 MFW655369:MFX655369 MPS655369:MPT655369 MZO655369:MZP655369 NJK655369:NJL655369 NTG655369:NTH655369 ODC655369:ODD655369 OMY655369:OMZ655369 OWU655369:OWV655369 PGQ655369:PGR655369 PQM655369:PQN655369 QAI655369:QAJ655369 QKE655369:QKF655369 QUA655369:QUB655369 RDW655369:RDX655369 RNS655369:RNT655369 RXO655369:RXP655369 SHK655369:SHL655369 SRG655369:SRH655369 TBC655369:TBD655369 TKY655369:TKZ655369 TUU655369:TUV655369 UEQ655369:UER655369 UOM655369:UON655369 UYI655369:UYJ655369 VIE655369:VIF655369 VSA655369:VSB655369 WBW655369:WBX655369 WLS655369:WLT655369 WVO655369:WVP655369 G720905:H720905 JC720905:JD720905 SY720905:SZ720905 ACU720905:ACV720905 AMQ720905:AMR720905 AWM720905:AWN720905 BGI720905:BGJ720905 BQE720905:BQF720905 CAA720905:CAB720905 CJW720905:CJX720905 CTS720905:CTT720905 DDO720905:DDP720905 DNK720905:DNL720905 DXG720905:DXH720905 EHC720905:EHD720905 EQY720905:EQZ720905 FAU720905:FAV720905 FKQ720905:FKR720905 FUM720905:FUN720905 GEI720905:GEJ720905 GOE720905:GOF720905 GYA720905:GYB720905 HHW720905:HHX720905 HRS720905:HRT720905 IBO720905:IBP720905 ILK720905:ILL720905 IVG720905:IVH720905 JFC720905:JFD720905 JOY720905:JOZ720905 JYU720905:JYV720905 KIQ720905:KIR720905 KSM720905:KSN720905 LCI720905:LCJ720905 LME720905:LMF720905 LWA720905:LWB720905 MFW720905:MFX720905 MPS720905:MPT720905 MZO720905:MZP720905 NJK720905:NJL720905 NTG720905:NTH720905 ODC720905:ODD720905 OMY720905:OMZ720905 OWU720905:OWV720905 PGQ720905:PGR720905 PQM720905:PQN720905 QAI720905:QAJ720905 QKE720905:QKF720905 QUA720905:QUB720905 RDW720905:RDX720905 RNS720905:RNT720905 RXO720905:RXP720905 SHK720905:SHL720905 SRG720905:SRH720905 TBC720905:TBD720905 TKY720905:TKZ720905 TUU720905:TUV720905 UEQ720905:UER720905 UOM720905:UON720905 UYI720905:UYJ720905 VIE720905:VIF720905 VSA720905:VSB720905 WBW720905:WBX720905 WLS720905:WLT720905 WVO720905:WVP720905 G786441:H786441 JC786441:JD786441 SY786441:SZ786441 ACU786441:ACV786441 AMQ786441:AMR786441 AWM786441:AWN786441 BGI786441:BGJ786441 BQE786441:BQF786441 CAA786441:CAB786441 CJW786441:CJX786441 CTS786441:CTT786441 DDO786441:DDP786441 DNK786441:DNL786441 DXG786441:DXH786441 EHC786441:EHD786441 EQY786441:EQZ786441 FAU786441:FAV786441 FKQ786441:FKR786441 FUM786441:FUN786441 GEI786441:GEJ786441 GOE786441:GOF786441 GYA786441:GYB786441 HHW786441:HHX786441 HRS786441:HRT786441 IBO786441:IBP786441 ILK786441:ILL786441 IVG786441:IVH786441 JFC786441:JFD786441 JOY786441:JOZ786441 JYU786441:JYV786441 KIQ786441:KIR786441 KSM786441:KSN786441 LCI786441:LCJ786441 LME786441:LMF786441 LWA786441:LWB786441 MFW786441:MFX786441 MPS786441:MPT786441 MZO786441:MZP786441 NJK786441:NJL786441 NTG786441:NTH786441 ODC786441:ODD786441 OMY786441:OMZ786441 OWU786441:OWV786441 PGQ786441:PGR786441 PQM786441:PQN786441 QAI786441:QAJ786441 QKE786441:QKF786441 QUA786441:QUB786441 RDW786441:RDX786441 RNS786441:RNT786441 RXO786441:RXP786441 SHK786441:SHL786441 SRG786441:SRH786441 TBC786441:TBD786441 TKY786441:TKZ786441 TUU786441:TUV786441 UEQ786441:UER786441 UOM786441:UON786441 UYI786441:UYJ786441 VIE786441:VIF786441 VSA786441:VSB786441 WBW786441:WBX786441 WLS786441:WLT786441 WVO786441:WVP786441 G851977:H851977 JC851977:JD851977 SY851977:SZ851977 ACU851977:ACV851977 AMQ851977:AMR851977 AWM851977:AWN851977 BGI851977:BGJ851977 BQE851977:BQF851977 CAA851977:CAB851977 CJW851977:CJX851977 CTS851977:CTT851977 DDO851977:DDP851977 DNK851977:DNL851977 DXG851977:DXH851977 EHC851977:EHD851977 EQY851977:EQZ851977 FAU851977:FAV851977 FKQ851977:FKR851977 FUM851977:FUN851977 GEI851977:GEJ851977 GOE851977:GOF851977 GYA851977:GYB851977 HHW851977:HHX851977 HRS851977:HRT851977 IBO851977:IBP851977 ILK851977:ILL851977 IVG851977:IVH851977 JFC851977:JFD851977 JOY851977:JOZ851977 JYU851977:JYV851977 KIQ851977:KIR851977 KSM851977:KSN851977 LCI851977:LCJ851977 LME851977:LMF851977 LWA851977:LWB851977 MFW851977:MFX851977 MPS851977:MPT851977 MZO851977:MZP851977 NJK851977:NJL851977 NTG851977:NTH851977 ODC851977:ODD851977 OMY851977:OMZ851977 OWU851977:OWV851977 PGQ851977:PGR851977 PQM851977:PQN851977 QAI851977:QAJ851977 QKE851977:QKF851977 QUA851977:QUB851977 RDW851977:RDX851977 RNS851977:RNT851977 RXO851977:RXP851977 SHK851977:SHL851977 SRG851977:SRH851977 TBC851977:TBD851977 TKY851977:TKZ851977 TUU851977:TUV851977 UEQ851977:UER851977 UOM851977:UON851977 UYI851977:UYJ851977 VIE851977:VIF851977 VSA851977:VSB851977 WBW851977:WBX851977 WLS851977:WLT851977 WVO851977:WVP851977 G917513:H917513 JC917513:JD917513 SY917513:SZ917513 ACU917513:ACV917513 AMQ917513:AMR917513 AWM917513:AWN917513 BGI917513:BGJ917513 BQE917513:BQF917513 CAA917513:CAB917513 CJW917513:CJX917513 CTS917513:CTT917513 DDO917513:DDP917513 DNK917513:DNL917513 DXG917513:DXH917513 EHC917513:EHD917513 EQY917513:EQZ917513 FAU917513:FAV917513 FKQ917513:FKR917513 FUM917513:FUN917513 GEI917513:GEJ917513 GOE917513:GOF917513 GYA917513:GYB917513 HHW917513:HHX917513 HRS917513:HRT917513 IBO917513:IBP917513 ILK917513:ILL917513 IVG917513:IVH917513 JFC917513:JFD917513 JOY917513:JOZ917513 JYU917513:JYV917513 KIQ917513:KIR917513 KSM917513:KSN917513 LCI917513:LCJ917513 LME917513:LMF917513 LWA917513:LWB917513 MFW917513:MFX917513 MPS917513:MPT917513 MZO917513:MZP917513 NJK917513:NJL917513 NTG917513:NTH917513 ODC917513:ODD917513 OMY917513:OMZ917513 OWU917513:OWV917513 PGQ917513:PGR917513 PQM917513:PQN917513 QAI917513:QAJ917513 QKE917513:QKF917513 QUA917513:QUB917513 RDW917513:RDX917513 RNS917513:RNT917513 RXO917513:RXP917513 SHK917513:SHL917513 SRG917513:SRH917513 TBC917513:TBD917513 TKY917513:TKZ917513 TUU917513:TUV917513 UEQ917513:UER917513 UOM917513:UON917513 UYI917513:UYJ917513 VIE917513:VIF917513 VSA917513:VSB917513 WBW917513:WBX917513 WLS917513:WLT917513 WVO917513:WVP917513 G983049:H983049 JC983049:JD983049 SY983049:SZ983049 ACU983049:ACV983049 AMQ983049:AMR983049 AWM983049:AWN983049 BGI983049:BGJ983049 BQE983049:BQF983049 CAA983049:CAB983049 CJW983049:CJX983049 CTS983049:CTT983049 DDO983049:DDP983049 DNK983049:DNL983049 DXG983049:DXH983049 EHC983049:EHD983049 EQY983049:EQZ983049 FAU983049:FAV983049 FKQ983049:FKR983049 FUM983049:FUN983049 GEI983049:GEJ983049 GOE983049:GOF983049 GYA983049:GYB983049 HHW983049:HHX983049 HRS983049:HRT983049 IBO983049:IBP983049 ILK983049:ILL983049 IVG983049:IVH983049 JFC983049:JFD983049 JOY983049:JOZ983049 JYU983049:JYV983049 KIQ983049:KIR983049 KSM983049:KSN983049 LCI983049:LCJ983049 LME983049:LMF983049 LWA983049:LWB983049 MFW983049:MFX983049 MPS983049:MPT983049 MZO983049:MZP983049 NJK983049:NJL983049 NTG983049:NTH983049 ODC983049:ODD983049 OMY983049:OMZ983049 OWU983049:OWV983049 PGQ983049:PGR983049 PQM983049:PQN983049 QAI983049:QAJ983049 QKE983049:QKF983049 QUA983049:QUB983049 RDW983049:RDX983049 RNS983049:RNT983049 RXO983049:RXP983049 SHK983049:SHL983049 SRG983049:SRH983049 TBC983049:TBD983049 TKY983049:TKZ983049 TUU983049:TUV983049 UEQ983049:UER983049 UOM983049:UON983049 UYI983049:UYJ983049 VIE983049:VIF983049 VSA983049:VSB983049 WBW983049:WBX983049 WLS983049:WLT983049 WVO983049:WVP983049">
      <formula1>0</formula1>
      <formula2>1</formula2>
    </dataValidation>
  </dataValidations>
  <pageMargins left="0.511811024" right="0.511811024" top="0.78740157499999996" bottom="0.78740157499999996" header="0.31496062000000002" footer="0.31496062000000002"/>
  <pageSetup paperSize="9" scale="6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tabSelected="1" view="pageBreakPreview" zoomScaleNormal="100" zoomScaleSheetLayoutView="100" workbookViewId="0">
      <selection activeCell="A25" sqref="A1:L29"/>
    </sheetView>
  </sheetViews>
  <sheetFormatPr defaultRowHeight="15" x14ac:dyDescent="0.25"/>
  <cols>
    <col min="1" max="1" width="9.7109375" style="80" customWidth="1"/>
    <col min="2" max="4" width="11.7109375" style="80" customWidth="1"/>
    <col min="5" max="5" width="12.7109375" style="80" customWidth="1"/>
    <col min="6" max="12" width="11.7109375" style="80" customWidth="1"/>
    <col min="13" max="13" width="9.140625" style="80"/>
    <col min="14" max="16" width="12.7109375" style="80" customWidth="1"/>
    <col min="17" max="250" width="9.140625" style="80"/>
    <col min="251" max="251" width="9.7109375" style="80" customWidth="1"/>
    <col min="252" max="254" width="11.7109375" style="80" customWidth="1"/>
    <col min="255" max="255" width="12.7109375" style="80" customWidth="1"/>
    <col min="256" max="268" width="11.7109375" style="80" customWidth="1"/>
    <col min="269" max="269" width="9.140625" style="80"/>
    <col min="270" max="272" width="12.7109375" style="80" customWidth="1"/>
    <col min="273" max="506" width="9.140625" style="80"/>
    <col min="507" max="507" width="9.7109375" style="80" customWidth="1"/>
    <col min="508" max="510" width="11.7109375" style="80" customWidth="1"/>
    <col min="511" max="511" width="12.7109375" style="80" customWidth="1"/>
    <col min="512" max="524" width="11.7109375" style="80" customWidth="1"/>
    <col min="525" max="525" width="9.140625" style="80"/>
    <col min="526" max="528" width="12.7109375" style="80" customWidth="1"/>
    <col min="529" max="762" width="9.140625" style="80"/>
    <col min="763" max="763" width="9.7109375" style="80" customWidth="1"/>
    <col min="764" max="766" width="11.7109375" style="80" customWidth="1"/>
    <col min="767" max="767" width="12.7109375" style="80" customWidth="1"/>
    <col min="768" max="780" width="11.7109375" style="80" customWidth="1"/>
    <col min="781" max="781" width="9.140625" style="80"/>
    <col min="782" max="784" width="12.7109375" style="80" customWidth="1"/>
    <col min="785" max="1018" width="9.140625" style="80"/>
    <col min="1019" max="1019" width="9.7109375" style="80" customWidth="1"/>
    <col min="1020" max="1022" width="11.7109375" style="80" customWidth="1"/>
    <col min="1023" max="1023" width="12.7109375" style="80" customWidth="1"/>
    <col min="1024" max="1036" width="11.7109375" style="80" customWidth="1"/>
    <col min="1037" max="1037" width="9.140625" style="80"/>
    <col min="1038" max="1040" width="12.7109375" style="80" customWidth="1"/>
    <col min="1041" max="1274" width="9.140625" style="80"/>
    <col min="1275" max="1275" width="9.7109375" style="80" customWidth="1"/>
    <col min="1276" max="1278" width="11.7109375" style="80" customWidth="1"/>
    <col min="1279" max="1279" width="12.7109375" style="80" customWidth="1"/>
    <col min="1280" max="1292" width="11.7109375" style="80" customWidth="1"/>
    <col min="1293" max="1293" width="9.140625" style="80"/>
    <col min="1294" max="1296" width="12.7109375" style="80" customWidth="1"/>
    <col min="1297" max="1530" width="9.140625" style="80"/>
    <col min="1531" max="1531" width="9.7109375" style="80" customWidth="1"/>
    <col min="1532" max="1534" width="11.7109375" style="80" customWidth="1"/>
    <col min="1535" max="1535" width="12.7109375" style="80" customWidth="1"/>
    <col min="1536" max="1548" width="11.7109375" style="80" customWidth="1"/>
    <col min="1549" max="1549" width="9.140625" style="80"/>
    <col min="1550" max="1552" width="12.7109375" style="80" customWidth="1"/>
    <col min="1553" max="1786" width="9.140625" style="80"/>
    <col min="1787" max="1787" width="9.7109375" style="80" customWidth="1"/>
    <col min="1788" max="1790" width="11.7109375" style="80" customWidth="1"/>
    <col min="1791" max="1791" width="12.7109375" style="80" customWidth="1"/>
    <col min="1792" max="1804" width="11.7109375" style="80" customWidth="1"/>
    <col min="1805" max="1805" width="9.140625" style="80"/>
    <col min="1806" max="1808" width="12.7109375" style="80" customWidth="1"/>
    <col min="1809" max="2042" width="9.140625" style="80"/>
    <col min="2043" max="2043" width="9.7109375" style="80" customWidth="1"/>
    <col min="2044" max="2046" width="11.7109375" style="80" customWidth="1"/>
    <col min="2047" max="2047" width="12.7109375" style="80" customWidth="1"/>
    <col min="2048" max="2060" width="11.7109375" style="80" customWidth="1"/>
    <col min="2061" max="2061" width="9.140625" style="80"/>
    <col min="2062" max="2064" width="12.7109375" style="80" customWidth="1"/>
    <col min="2065" max="2298" width="9.140625" style="80"/>
    <col min="2299" max="2299" width="9.7109375" style="80" customWidth="1"/>
    <col min="2300" max="2302" width="11.7109375" style="80" customWidth="1"/>
    <col min="2303" max="2303" width="12.7109375" style="80" customWidth="1"/>
    <col min="2304" max="2316" width="11.7109375" style="80" customWidth="1"/>
    <col min="2317" max="2317" width="9.140625" style="80"/>
    <col min="2318" max="2320" width="12.7109375" style="80" customWidth="1"/>
    <col min="2321" max="2554" width="9.140625" style="80"/>
    <col min="2555" max="2555" width="9.7109375" style="80" customWidth="1"/>
    <col min="2556" max="2558" width="11.7109375" style="80" customWidth="1"/>
    <col min="2559" max="2559" width="12.7109375" style="80" customWidth="1"/>
    <col min="2560" max="2572" width="11.7109375" style="80" customWidth="1"/>
    <col min="2573" max="2573" width="9.140625" style="80"/>
    <col min="2574" max="2576" width="12.7109375" style="80" customWidth="1"/>
    <col min="2577" max="2810" width="9.140625" style="80"/>
    <col min="2811" max="2811" width="9.7109375" style="80" customWidth="1"/>
    <col min="2812" max="2814" width="11.7109375" style="80" customWidth="1"/>
    <col min="2815" max="2815" width="12.7109375" style="80" customWidth="1"/>
    <col min="2816" max="2828" width="11.7109375" style="80" customWidth="1"/>
    <col min="2829" max="2829" width="9.140625" style="80"/>
    <col min="2830" max="2832" width="12.7109375" style="80" customWidth="1"/>
    <col min="2833" max="3066" width="9.140625" style="80"/>
    <col min="3067" max="3067" width="9.7109375" style="80" customWidth="1"/>
    <col min="3068" max="3070" width="11.7109375" style="80" customWidth="1"/>
    <col min="3071" max="3071" width="12.7109375" style="80" customWidth="1"/>
    <col min="3072" max="3084" width="11.7109375" style="80" customWidth="1"/>
    <col min="3085" max="3085" width="9.140625" style="80"/>
    <col min="3086" max="3088" width="12.7109375" style="80" customWidth="1"/>
    <col min="3089" max="3322" width="9.140625" style="80"/>
    <col min="3323" max="3323" width="9.7109375" style="80" customWidth="1"/>
    <col min="3324" max="3326" width="11.7109375" style="80" customWidth="1"/>
    <col min="3327" max="3327" width="12.7109375" style="80" customWidth="1"/>
    <col min="3328" max="3340" width="11.7109375" style="80" customWidth="1"/>
    <col min="3341" max="3341" width="9.140625" style="80"/>
    <col min="3342" max="3344" width="12.7109375" style="80" customWidth="1"/>
    <col min="3345" max="3578" width="9.140625" style="80"/>
    <col min="3579" max="3579" width="9.7109375" style="80" customWidth="1"/>
    <col min="3580" max="3582" width="11.7109375" style="80" customWidth="1"/>
    <col min="3583" max="3583" width="12.7109375" style="80" customWidth="1"/>
    <col min="3584" max="3596" width="11.7109375" style="80" customWidth="1"/>
    <col min="3597" max="3597" width="9.140625" style="80"/>
    <col min="3598" max="3600" width="12.7109375" style="80" customWidth="1"/>
    <col min="3601" max="3834" width="9.140625" style="80"/>
    <col min="3835" max="3835" width="9.7109375" style="80" customWidth="1"/>
    <col min="3836" max="3838" width="11.7109375" style="80" customWidth="1"/>
    <col min="3839" max="3839" width="12.7109375" style="80" customWidth="1"/>
    <col min="3840" max="3852" width="11.7109375" style="80" customWidth="1"/>
    <col min="3853" max="3853" width="9.140625" style="80"/>
    <col min="3854" max="3856" width="12.7109375" style="80" customWidth="1"/>
    <col min="3857" max="4090" width="9.140625" style="80"/>
    <col min="4091" max="4091" width="9.7109375" style="80" customWidth="1"/>
    <col min="4092" max="4094" width="11.7109375" style="80" customWidth="1"/>
    <col min="4095" max="4095" width="12.7109375" style="80" customWidth="1"/>
    <col min="4096" max="4108" width="11.7109375" style="80" customWidth="1"/>
    <col min="4109" max="4109" width="9.140625" style="80"/>
    <col min="4110" max="4112" width="12.7109375" style="80" customWidth="1"/>
    <col min="4113" max="4346" width="9.140625" style="80"/>
    <col min="4347" max="4347" width="9.7109375" style="80" customWidth="1"/>
    <col min="4348" max="4350" width="11.7109375" style="80" customWidth="1"/>
    <col min="4351" max="4351" width="12.7109375" style="80" customWidth="1"/>
    <col min="4352" max="4364" width="11.7109375" style="80" customWidth="1"/>
    <col min="4365" max="4365" width="9.140625" style="80"/>
    <col min="4366" max="4368" width="12.7109375" style="80" customWidth="1"/>
    <col min="4369" max="4602" width="9.140625" style="80"/>
    <col min="4603" max="4603" width="9.7109375" style="80" customWidth="1"/>
    <col min="4604" max="4606" width="11.7109375" style="80" customWidth="1"/>
    <col min="4607" max="4607" width="12.7109375" style="80" customWidth="1"/>
    <col min="4608" max="4620" width="11.7109375" style="80" customWidth="1"/>
    <col min="4621" max="4621" width="9.140625" style="80"/>
    <col min="4622" max="4624" width="12.7109375" style="80" customWidth="1"/>
    <col min="4625" max="4858" width="9.140625" style="80"/>
    <col min="4859" max="4859" width="9.7109375" style="80" customWidth="1"/>
    <col min="4860" max="4862" width="11.7109375" style="80" customWidth="1"/>
    <col min="4863" max="4863" width="12.7109375" style="80" customWidth="1"/>
    <col min="4864" max="4876" width="11.7109375" style="80" customWidth="1"/>
    <col min="4877" max="4877" width="9.140625" style="80"/>
    <col min="4878" max="4880" width="12.7109375" style="80" customWidth="1"/>
    <col min="4881" max="5114" width="9.140625" style="80"/>
    <col min="5115" max="5115" width="9.7109375" style="80" customWidth="1"/>
    <col min="5116" max="5118" width="11.7109375" style="80" customWidth="1"/>
    <col min="5119" max="5119" width="12.7109375" style="80" customWidth="1"/>
    <col min="5120" max="5132" width="11.7109375" style="80" customWidth="1"/>
    <col min="5133" max="5133" width="9.140625" style="80"/>
    <col min="5134" max="5136" width="12.7109375" style="80" customWidth="1"/>
    <col min="5137" max="5370" width="9.140625" style="80"/>
    <col min="5371" max="5371" width="9.7109375" style="80" customWidth="1"/>
    <col min="5372" max="5374" width="11.7109375" style="80" customWidth="1"/>
    <col min="5375" max="5375" width="12.7109375" style="80" customWidth="1"/>
    <col min="5376" max="5388" width="11.7109375" style="80" customWidth="1"/>
    <col min="5389" max="5389" width="9.140625" style="80"/>
    <col min="5390" max="5392" width="12.7109375" style="80" customWidth="1"/>
    <col min="5393" max="5626" width="9.140625" style="80"/>
    <col min="5627" max="5627" width="9.7109375" style="80" customWidth="1"/>
    <col min="5628" max="5630" width="11.7109375" style="80" customWidth="1"/>
    <col min="5631" max="5631" width="12.7109375" style="80" customWidth="1"/>
    <col min="5632" max="5644" width="11.7109375" style="80" customWidth="1"/>
    <col min="5645" max="5645" width="9.140625" style="80"/>
    <col min="5646" max="5648" width="12.7109375" style="80" customWidth="1"/>
    <col min="5649" max="5882" width="9.140625" style="80"/>
    <col min="5883" max="5883" width="9.7109375" style="80" customWidth="1"/>
    <col min="5884" max="5886" width="11.7109375" style="80" customWidth="1"/>
    <col min="5887" max="5887" width="12.7109375" style="80" customWidth="1"/>
    <col min="5888" max="5900" width="11.7109375" style="80" customWidth="1"/>
    <col min="5901" max="5901" width="9.140625" style="80"/>
    <col min="5902" max="5904" width="12.7109375" style="80" customWidth="1"/>
    <col min="5905" max="6138" width="9.140625" style="80"/>
    <col min="6139" max="6139" width="9.7109375" style="80" customWidth="1"/>
    <col min="6140" max="6142" width="11.7109375" style="80" customWidth="1"/>
    <col min="6143" max="6143" width="12.7109375" style="80" customWidth="1"/>
    <col min="6144" max="6156" width="11.7109375" style="80" customWidth="1"/>
    <col min="6157" max="6157" width="9.140625" style="80"/>
    <col min="6158" max="6160" width="12.7109375" style="80" customWidth="1"/>
    <col min="6161" max="6394" width="9.140625" style="80"/>
    <col min="6395" max="6395" width="9.7109375" style="80" customWidth="1"/>
    <col min="6396" max="6398" width="11.7109375" style="80" customWidth="1"/>
    <col min="6399" max="6399" width="12.7109375" style="80" customWidth="1"/>
    <col min="6400" max="6412" width="11.7109375" style="80" customWidth="1"/>
    <col min="6413" max="6413" width="9.140625" style="80"/>
    <col min="6414" max="6416" width="12.7109375" style="80" customWidth="1"/>
    <col min="6417" max="6650" width="9.140625" style="80"/>
    <col min="6651" max="6651" width="9.7109375" style="80" customWidth="1"/>
    <col min="6652" max="6654" width="11.7109375" style="80" customWidth="1"/>
    <col min="6655" max="6655" width="12.7109375" style="80" customWidth="1"/>
    <col min="6656" max="6668" width="11.7109375" style="80" customWidth="1"/>
    <col min="6669" max="6669" width="9.140625" style="80"/>
    <col min="6670" max="6672" width="12.7109375" style="80" customWidth="1"/>
    <col min="6673" max="6906" width="9.140625" style="80"/>
    <col min="6907" max="6907" width="9.7109375" style="80" customWidth="1"/>
    <col min="6908" max="6910" width="11.7109375" style="80" customWidth="1"/>
    <col min="6911" max="6911" width="12.7109375" style="80" customWidth="1"/>
    <col min="6912" max="6924" width="11.7109375" style="80" customWidth="1"/>
    <col min="6925" max="6925" width="9.140625" style="80"/>
    <col min="6926" max="6928" width="12.7109375" style="80" customWidth="1"/>
    <col min="6929" max="7162" width="9.140625" style="80"/>
    <col min="7163" max="7163" width="9.7109375" style="80" customWidth="1"/>
    <col min="7164" max="7166" width="11.7109375" style="80" customWidth="1"/>
    <col min="7167" max="7167" width="12.7109375" style="80" customWidth="1"/>
    <col min="7168" max="7180" width="11.7109375" style="80" customWidth="1"/>
    <col min="7181" max="7181" width="9.140625" style="80"/>
    <col min="7182" max="7184" width="12.7109375" style="80" customWidth="1"/>
    <col min="7185" max="7418" width="9.140625" style="80"/>
    <col min="7419" max="7419" width="9.7109375" style="80" customWidth="1"/>
    <col min="7420" max="7422" width="11.7109375" style="80" customWidth="1"/>
    <col min="7423" max="7423" width="12.7109375" style="80" customWidth="1"/>
    <col min="7424" max="7436" width="11.7109375" style="80" customWidth="1"/>
    <col min="7437" max="7437" width="9.140625" style="80"/>
    <col min="7438" max="7440" width="12.7109375" style="80" customWidth="1"/>
    <col min="7441" max="7674" width="9.140625" style="80"/>
    <col min="7675" max="7675" width="9.7109375" style="80" customWidth="1"/>
    <col min="7676" max="7678" width="11.7109375" style="80" customWidth="1"/>
    <col min="7679" max="7679" width="12.7109375" style="80" customWidth="1"/>
    <col min="7680" max="7692" width="11.7109375" style="80" customWidth="1"/>
    <col min="7693" max="7693" width="9.140625" style="80"/>
    <col min="7694" max="7696" width="12.7109375" style="80" customWidth="1"/>
    <col min="7697" max="7930" width="9.140625" style="80"/>
    <col min="7931" max="7931" width="9.7109375" style="80" customWidth="1"/>
    <col min="7932" max="7934" width="11.7109375" style="80" customWidth="1"/>
    <col min="7935" max="7935" width="12.7109375" style="80" customWidth="1"/>
    <col min="7936" max="7948" width="11.7109375" style="80" customWidth="1"/>
    <col min="7949" max="7949" width="9.140625" style="80"/>
    <col min="7950" max="7952" width="12.7109375" style="80" customWidth="1"/>
    <col min="7953" max="8186" width="9.140625" style="80"/>
    <col min="8187" max="8187" width="9.7109375" style="80" customWidth="1"/>
    <col min="8188" max="8190" width="11.7109375" style="80" customWidth="1"/>
    <col min="8191" max="8191" width="12.7109375" style="80" customWidth="1"/>
    <col min="8192" max="8204" width="11.7109375" style="80" customWidth="1"/>
    <col min="8205" max="8205" width="9.140625" style="80"/>
    <col min="8206" max="8208" width="12.7109375" style="80" customWidth="1"/>
    <col min="8209" max="8442" width="9.140625" style="80"/>
    <col min="8443" max="8443" width="9.7109375" style="80" customWidth="1"/>
    <col min="8444" max="8446" width="11.7109375" style="80" customWidth="1"/>
    <col min="8447" max="8447" width="12.7109375" style="80" customWidth="1"/>
    <col min="8448" max="8460" width="11.7109375" style="80" customWidth="1"/>
    <col min="8461" max="8461" width="9.140625" style="80"/>
    <col min="8462" max="8464" width="12.7109375" style="80" customWidth="1"/>
    <col min="8465" max="8698" width="9.140625" style="80"/>
    <col min="8699" max="8699" width="9.7109375" style="80" customWidth="1"/>
    <col min="8700" max="8702" width="11.7109375" style="80" customWidth="1"/>
    <col min="8703" max="8703" width="12.7109375" style="80" customWidth="1"/>
    <col min="8704" max="8716" width="11.7109375" style="80" customWidth="1"/>
    <col min="8717" max="8717" width="9.140625" style="80"/>
    <col min="8718" max="8720" width="12.7109375" style="80" customWidth="1"/>
    <col min="8721" max="8954" width="9.140625" style="80"/>
    <col min="8955" max="8955" width="9.7109375" style="80" customWidth="1"/>
    <col min="8956" max="8958" width="11.7109375" style="80" customWidth="1"/>
    <col min="8959" max="8959" width="12.7109375" style="80" customWidth="1"/>
    <col min="8960" max="8972" width="11.7109375" style="80" customWidth="1"/>
    <col min="8973" max="8973" width="9.140625" style="80"/>
    <col min="8974" max="8976" width="12.7109375" style="80" customWidth="1"/>
    <col min="8977" max="9210" width="9.140625" style="80"/>
    <col min="9211" max="9211" width="9.7109375" style="80" customWidth="1"/>
    <col min="9212" max="9214" width="11.7109375" style="80" customWidth="1"/>
    <col min="9215" max="9215" width="12.7109375" style="80" customWidth="1"/>
    <col min="9216" max="9228" width="11.7109375" style="80" customWidth="1"/>
    <col min="9229" max="9229" width="9.140625" style="80"/>
    <col min="9230" max="9232" width="12.7109375" style="80" customWidth="1"/>
    <col min="9233" max="9466" width="9.140625" style="80"/>
    <col min="9467" max="9467" width="9.7109375" style="80" customWidth="1"/>
    <col min="9468" max="9470" width="11.7109375" style="80" customWidth="1"/>
    <col min="9471" max="9471" width="12.7109375" style="80" customWidth="1"/>
    <col min="9472" max="9484" width="11.7109375" style="80" customWidth="1"/>
    <col min="9485" max="9485" width="9.140625" style="80"/>
    <col min="9486" max="9488" width="12.7109375" style="80" customWidth="1"/>
    <col min="9489" max="9722" width="9.140625" style="80"/>
    <col min="9723" max="9723" width="9.7109375" style="80" customWidth="1"/>
    <col min="9724" max="9726" width="11.7109375" style="80" customWidth="1"/>
    <col min="9727" max="9727" width="12.7109375" style="80" customWidth="1"/>
    <col min="9728" max="9740" width="11.7109375" style="80" customWidth="1"/>
    <col min="9741" max="9741" width="9.140625" style="80"/>
    <col min="9742" max="9744" width="12.7109375" style="80" customWidth="1"/>
    <col min="9745" max="9978" width="9.140625" style="80"/>
    <col min="9979" max="9979" width="9.7109375" style="80" customWidth="1"/>
    <col min="9980" max="9982" width="11.7109375" style="80" customWidth="1"/>
    <col min="9983" max="9983" width="12.7109375" style="80" customWidth="1"/>
    <col min="9984" max="9996" width="11.7109375" style="80" customWidth="1"/>
    <col min="9997" max="9997" width="9.140625" style="80"/>
    <col min="9998" max="10000" width="12.7109375" style="80" customWidth="1"/>
    <col min="10001" max="10234" width="9.140625" style="80"/>
    <col min="10235" max="10235" width="9.7109375" style="80" customWidth="1"/>
    <col min="10236" max="10238" width="11.7109375" style="80" customWidth="1"/>
    <col min="10239" max="10239" width="12.7109375" style="80" customWidth="1"/>
    <col min="10240" max="10252" width="11.7109375" style="80" customWidth="1"/>
    <col min="10253" max="10253" width="9.140625" style="80"/>
    <col min="10254" max="10256" width="12.7109375" style="80" customWidth="1"/>
    <col min="10257" max="10490" width="9.140625" style="80"/>
    <col min="10491" max="10491" width="9.7109375" style="80" customWidth="1"/>
    <col min="10492" max="10494" width="11.7109375" style="80" customWidth="1"/>
    <col min="10495" max="10495" width="12.7109375" style="80" customWidth="1"/>
    <col min="10496" max="10508" width="11.7109375" style="80" customWidth="1"/>
    <col min="10509" max="10509" width="9.140625" style="80"/>
    <col min="10510" max="10512" width="12.7109375" style="80" customWidth="1"/>
    <col min="10513" max="10746" width="9.140625" style="80"/>
    <col min="10747" max="10747" width="9.7109375" style="80" customWidth="1"/>
    <col min="10748" max="10750" width="11.7109375" style="80" customWidth="1"/>
    <col min="10751" max="10751" width="12.7109375" style="80" customWidth="1"/>
    <col min="10752" max="10764" width="11.7109375" style="80" customWidth="1"/>
    <col min="10765" max="10765" width="9.140625" style="80"/>
    <col min="10766" max="10768" width="12.7109375" style="80" customWidth="1"/>
    <col min="10769" max="11002" width="9.140625" style="80"/>
    <col min="11003" max="11003" width="9.7109375" style="80" customWidth="1"/>
    <col min="11004" max="11006" width="11.7109375" style="80" customWidth="1"/>
    <col min="11007" max="11007" width="12.7109375" style="80" customWidth="1"/>
    <col min="11008" max="11020" width="11.7109375" style="80" customWidth="1"/>
    <col min="11021" max="11021" width="9.140625" style="80"/>
    <col min="11022" max="11024" width="12.7109375" style="80" customWidth="1"/>
    <col min="11025" max="11258" width="9.140625" style="80"/>
    <col min="11259" max="11259" width="9.7109375" style="80" customWidth="1"/>
    <col min="11260" max="11262" width="11.7109375" style="80" customWidth="1"/>
    <col min="11263" max="11263" width="12.7109375" style="80" customWidth="1"/>
    <col min="11264" max="11276" width="11.7109375" style="80" customWidth="1"/>
    <col min="11277" max="11277" width="9.140625" style="80"/>
    <col min="11278" max="11280" width="12.7109375" style="80" customWidth="1"/>
    <col min="11281" max="11514" width="9.140625" style="80"/>
    <col min="11515" max="11515" width="9.7109375" style="80" customWidth="1"/>
    <col min="11516" max="11518" width="11.7109375" style="80" customWidth="1"/>
    <col min="11519" max="11519" width="12.7109375" style="80" customWidth="1"/>
    <col min="11520" max="11532" width="11.7109375" style="80" customWidth="1"/>
    <col min="11533" max="11533" width="9.140625" style="80"/>
    <col min="11534" max="11536" width="12.7109375" style="80" customWidth="1"/>
    <col min="11537" max="11770" width="9.140625" style="80"/>
    <col min="11771" max="11771" width="9.7109375" style="80" customWidth="1"/>
    <col min="11772" max="11774" width="11.7109375" style="80" customWidth="1"/>
    <col min="11775" max="11775" width="12.7109375" style="80" customWidth="1"/>
    <col min="11776" max="11788" width="11.7109375" style="80" customWidth="1"/>
    <col min="11789" max="11789" width="9.140625" style="80"/>
    <col min="11790" max="11792" width="12.7109375" style="80" customWidth="1"/>
    <col min="11793" max="12026" width="9.140625" style="80"/>
    <col min="12027" max="12027" width="9.7109375" style="80" customWidth="1"/>
    <col min="12028" max="12030" width="11.7109375" style="80" customWidth="1"/>
    <col min="12031" max="12031" width="12.7109375" style="80" customWidth="1"/>
    <col min="12032" max="12044" width="11.7109375" style="80" customWidth="1"/>
    <col min="12045" max="12045" width="9.140625" style="80"/>
    <col min="12046" max="12048" width="12.7109375" style="80" customWidth="1"/>
    <col min="12049" max="12282" width="9.140625" style="80"/>
    <col min="12283" max="12283" width="9.7109375" style="80" customWidth="1"/>
    <col min="12284" max="12286" width="11.7109375" style="80" customWidth="1"/>
    <col min="12287" max="12287" width="12.7109375" style="80" customWidth="1"/>
    <col min="12288" max="12300" width="11.7109375" style="80" customWidth="1"/>
    <col min="12301" max="12301" width="9.140625" style="80"/>
    <col min="12302" max="12304" width="12.7109375" style="80" customWidth="1"/>
    <col min="12305" max="12538" width="9.140625" style="80"/>
    <col min="12539" max="12539" width="9.7109375" style="80" customWidth="1"/>
    <col min="12540" max="12542" width="11.7109375" style="80" customWidth="1"/>
    <col min="12543" max="12543" width="12.7109375" style="80" customWidth="1"/>
    <col min="12544" max="12556" width="11.7109375" style="80" customWidth="1"/>
    <col min="12557" max="12557" width="9.140625" style="80"/>
    <col min="12558" max="12560" width="12.7109375" style="80" customWidth="1"/>
    <col min="12561" max="12794" width="9.140625" style="80"/>
    <col min="12795" max="12795" width="9.7109375" style="80" customWidth="1"/>
    <col min="12796" max="12798" width="11.7109375" style="80" customWidth="1"/>
    <col min="12799" max="12799" width="12.7109375" style="80" customWidth="1"/>
    <col min="12800" max="12812" width="11.7109375" style="80" customWidth="1"/>
    <col min="12813" max="12813" width="9.140625" style="80"/>
    <col min="12814" max="12816" width="12.7109375" style="80" customWidth="1"/>
    <col min="12817" max="13050" width="9.140625" style="80"/>
    <col min="13051" max="13051" width="9.7109375" style="80" customWidth="1"/>
    <col min="13052" max="13054" width="11.7109375" style="80" customWidth="1"/>
    <col min="13055" max="13055" width="12.7109375" style="80" customWidth="1"/>
    <col min="13056" max="13068" width="11.7109375" style="80" customWidth="1"/>
    <col min="13069" max="13069" width="9.140625" style="80"/>
    <col min="13070" max="13072" width="12.7109375" style="80" customWidth="1"/>
    <col min="13073" max="13306" width="9.140625" style="80"/>
    <col min="13307" max="13307" width="9.7109375" style="80" customWidth="1"/>
    <col min="13308" max="13310" width="11.7109375" style="80" customWidth="1"/>
    <col min="13311" max="13311" width="12.7109375" style="80" customWidth="1"/>
    <col min="13312" max="13324" width="11.7109375" style="80" customWidth="1"/>
    <col min="13325" max="13325" width="9.140625" style="80"/>
    <col min="13326" max="13328" width="12.7109375" style="80" customWidth="1"/>
    <col min="13329" max="13562" width="9.140625" style="80"/>
    <col min="13563" max="13563" width="9.7109375" style="80" customWidth="1"/>
    <col min="13564" max="13566" width="11.7109375" style="80" customWidth="1"/>
    <col min="13567" max="13567" width="12.7109375" style="80" customWidth="1"/>
    <col min="13568" max="13580" width="11.7109375" style="80" customWidth="1"/>
    <col min="13581" max="13581" width="9.140625" style="80"/>
    <col min="13582" max="13584" width="12.7109375" style="80" customWidth="1"/>
    <col min="13585" max="13818" width="9.140625" style="80"/>
    <col min="13819" max="13819" width="9.7109375" style="80" customWidth="1"/>
    <col min="13820" max="13822" width="11.7109375" style="80" customWidth="1"/>
    <col min="13823" max="13823" width="12.7109375" style="80" customWidth="1"/>
    <col min="13824" max="13836" width="11.7109375" style="80" customWidth="1"/>
    <col min="13837" max="13837" width="9.140625" style="80"/>
    <col min="13838" max="13840" width="12.7109375" style="80" customWidth="1"/>
    <col min="13841" max="14074" width="9.140625" style="80"/>
    <col min="14075" max="14075" width="9.7109375" style="80" customWidth="1"/>
    <col min="14076" max="14078" width="11.7109375" style="80" customWidth="1"/>
    <col min="14079" max="14079" width="12.7109375" style="80" customWidth="1"/>
    <col min="14080" max="14092" width="11.7109375" style="80" customWidth="1"/>
    <col min="14093" max="14093" width="9.140625" style="80"/>
    <col min="14094" max="14096" width="12.7109375" style="80" customWidth="1"/>
    <col min="14097" max="14330" width="9.140625" style="80"/>
    <col min="14331" max="14331" width="9.7109375" style="80" customWidth="1"/>
    <col min="14332" max="14334" width="11.7109375" style="80" customWidth="1"/>
    <col min="14335" max="14335" width="12.7109375" style="80" customWidth="1"/>
    <col min="14336" max="14348" width="11.7109375" style="80" customWidth="1"/>
    <col min="14349" max="14349" width="9.140625" style="80"/>
    <col min="14350" max="14352" width="12.7109375" style="80" customWidth="1"/>
    <col min="14353" max="14586" width="9.140625" style="80"/>
    <col min="14587" max="14587" width="9.7109375" style="80" customWidth="1"/>
    <col min="14588" max="14590" width="11.7109375" style="80" customWidth="1"/>
    <col min="14591" max="14591" width="12.7109375" style="80" customWidth="1"/>
    <col min="14592" max="14604" width="11.7109375" style="80" customWidth="1"/>
    <col min="14605" max="14605" width="9.140625" style="80"/>
    <col min="14606" max="14608" width="12.7109375" style="80" customWidth="1"/>
    <col min="14609" max="14842" width="9.140625" style="80"/>
    <col min="14843" max="14843" width="9.7109375" style="80" customWidth="1"/>
    <col min="14844" max="14846" width="11.7109375" style="80" customWidth="1"/>
    <col min="14847" max="14847" width="12.7109375" style="80" customWidth="1"/>
    <col min="14848" max="14860" width="11.7109375" style="80" customWidth="1"/>
    <col min="14861" max="14861" width="9.140625" style="80"/>
    <col min="14862" max="14864" width="12.7109375" style="80" customWidth="1"/>
    <col min="14865" max="15098" width="9.140625" style="80"/>
    <col min="15099" max="15099" width="9.7109375" style="80" customWidth="1"/>
    <col min="15100" max="15102" width="11.7109375" style="80" customWidth="1"/>
    <col min="15103" max="15103" width="12.7109375" style="80" customWidth="1"/>
    <col min="15104" max="15116" width="11.7109375" style="80" customWidth="1"/>
    <col min="15117" max="15117" width="9.140625" style="80"/>
    <col min="15118" max="15120" width="12.7109375" style="80" customWidth="1"/>
    <col min="15121" max="15354" width="9.140625" style="80"/>
    <col min="15355" max="15355" width="9.7109375" style="80" customWidth="1"/>
    <col min="15356" max="15358" width="11.7109375" style="80" customWidth="1"/>
    <col min="15359" max="15359" width="12.7109375" style="80" customWidth="1"/>
    <col min="15360" max="15372" width="11.7109375" style="80" customWidth="1"/>
    <col min="15373" max="15373" width="9.140625" style="80"/>
    <col min="15374" max="15376" width="12.7109375" style="80" customWidth="1"/>
    <col min="15377" max="15610" width="9.140625" style="80"/>
    <col min="15611" max="15611" width="9.7109375" style="80" customWidth="1"/>
    <col min="15612" max="15614" width="11.7109375" style="80" customWidth="1"/>
    <col min="15615" max="15615" width="12.7109375" style="80" customWidth="1"/>
    <col min="15616" max="15628" width="11.7109375" style="80" customWidth="1"/>
    <col min="15629" max="15629" width="9.140625" style="80"/>
    <col min="15630" max="15632" width="12.7109375" style="80" customWidth="1"/>
    <col min="15633" max="15866" width="9.140625" style="80"/>
    <col min="15867" max="15867" width="9.7109375" style="80" customWidth="1"/>
    <col min="15868" max="15870" width="11.7109375" style="80" customWidth="1"/>
    <col min="15871" max="15871" width="12.7109375" style="80" customWidth="1"/>
    <col min="15872" max="15884" width="11.7109375" style="80" customWidth="1"/>
    <col min="15885" max="15885" width="9.140625" style="80"/>
    <col min="15886" max="15888" width="12.7109375" style="80" customWidth="1"/>
    <col min="15889" max="16122" width="9.140625" style="80"/>
    <col min="16123" max="16123" width="9.7109375" style="80" customWidth="1"/>
    <col min="16124" max="16126" width="11.7109375" style="80" customWidth="1"/>
    <col min="16127" max="16127" width="12.7109375" style="80" customWidth="1"/>
    <col min="16128" max="16140" width="11.7109375" style="80" customWidth="1"/>
    <col min="16141" max="16141" width="9.140625" style="80"/>
    <col min="16142" max="16144" width="12.7109375" style="80" customWidth="1"/>
    <col min="16145" max="16384" width="9.140625" style="80"/>
  </cols>
  <sheetData>
    <row r="1" spans="1:18" x14ac:dyDescent="0.25">
      <c r="A1" s="165" t="s">
        <v>0</v>
      </c>
      <c r="B1" s="165"/>
      <c r="C1" s="165"/>
      <c r="D1" s="165"/>
      <c r="E1" s="165"/>
      <c r="F1" s="165"/>
      <c r="G1" s="165"/>
      <c r="H1" s="165"/>
      <c r="I1" s="165"/>
      <c r="J1" s="165"/>
      <c r="K1" s="165"/>
      <c r="L1" s="165"/>
      <c r="M1" s="79"/>
      <c r="N1" s="79"/>
      <c r="O1" s="79"/>
      <c r="P1" s="79"/>
      <c r="Q1" s="79"/>
      <c r="R1" s="79"/>
    </row>
    <row r="2" spans="1:18" x14ac:dyDescent="0.25">
      <c r="A2" s="165"/>
      <c r="B2" s="165"/>
      <c r="C2" s="165"/>
      <c r="D2" s="165"/>
      <c r="E2" s="165"/>
      <c r="F2" s="165"/>
      <c r="G2" s="165"/>
      <c r="H2" s="165"/>
      <c r="I2" s="165"/>
      <c r="J2" s="165"/>
      <c r="K2" s="165"/>
      <c r="L2" s="165"/>
      <c r="M2" s="79"/>
      <c r="N2" s="79"/>
      <c r="O2" s="79"/>
      <c r="P2" s="79"/>
      <c r="Q2" s="79"/>
      <c r="R2" s="79"/>
    </row>
    <row r="3" spans="1:18" x14ac:dyDescent="0.25">
      <c r="A3" s="165"/>
      <c r="B3" s="165"/>
      <c r="C3" s="165"/>
      <c r="D3" s="165"/>
      <c r="E3" s="165"/>
      <c r="F3" s="165"/>
      <c r="G3" s="165"/>
      <c r="H3" s="165"/>
      <c r="I3" s="165"/>
      <c r="J3" s="165"/>
      <c r="K3" s="165"/>
      <c r="L3" s="165"/>
      <c r="M3" s="79"/>
      <c r="N3" s="79"/>
      <c r="O3" s="79"/>
      <c r="P3" s="79"/>
      <c r="Q3" s="79"/>
      <c r="R3" s="79"/>
    </row>
    <row r="4" spans="1:18" ht="16.5" customHeight="1" x14ac:dyDescent="0.25">
      <c r="A4" s="266" t="str">
        <f>'Plan. Orçamentária'!A4:I4</f>
        <v>OBRA POR EXECUÇÃO INDIRETA</v>
      </c>
      <c r="B4" s="266"/>
      <c r="C4" s="266"/>
      <c r="D4" s="266"/>
      <c r="E4" s="266"/>
      <c r="F4" s="266"/>
      <c r="G4" s="266"/>
      <c r="H4" s="266"/>
      <c r="I4" s="266"/>
      <c r="J4" s="266"/>
      <c r="K4" s="266"/>
      <c r="L4" s="266"/>
      <c r="M4" s="79"/>
      <c r="N4" s="79"/>
      <c r="O4" s="79"/>
      <c r="P4" s="79"/>
      <c r="Q4" s="79"/>
      <c r="R4" s="79"/>
    </row>
    <row r="5" spans="1:18" s="59" customFormat="1" ht="16.5" customHeight="1" x14ac:dyDescent="0.2">
      <c r="A5" s="267" t="str">
        <f>'Plan. Orçamentária'!A5:I5</f>
        <v>Setor requisitante: Secretaria Municipal de Obras e Serviços Urbanos</v>
      </c>
      <c r="B5" s="267"/>
      <c r="C5" s="267"/>
      <c r="D5" s="267"/>
      <c r="E5" s="267"/>
      <c r="F5" s="267"/>
      <c r="G5" s="267"/>
      <c r="H5" s="267"/>
      <c r="I5" s="267"/>
      <c r="J5" s="267"/>
      <c r="K5" s="267"/>
      <c r="L5" s="267"/>
      <c r="M5" s="81"/>
      <c r="N5" s="81"/>
      <c r="O5" s="81"/>
      <c r="P5" s="81"/>
      <c r="Q5" s="81"/>
      <c r="R5" s="81"/>
    </row>
    <row r="6" spans="1:18" s="59" customFormat="1" ht="25.5" customHeight="1" x14ac:dyDescent="0.2">
      <c r="A6" s="11" t="str">
        <f>'Plan. Orçamentária'!A6:B7</f>
        <v>Objeto:</v>
      </c>
      <c r="B6" s="268" t="str">
        <f>'Plan. Orçamentária'!C6</f>
        <v>Reforma do telhado da Casa Velório de Nova Era</v>
      </c>
      <c r="C6" s="268"/>
      <c r="D6" s="268"/>
      <c r="E6" s="268"/>
      <c r="F6" s="268"/>
      <c r="G6" s="268"/>
      <c r="H6" s="268"/>
      <c r="I6" s="268"/>
      <c r="J6" s="24" t="str">
        <f>'Plan. Orçamentária'!G6:G7</f>
        <v>BDI:</v>
      </c>
      <c r="K6" s="82">
        <f>'Plan. Orçamentária'!H6:H7</f>
        <v>0.31406425425300522</v>
      </c>
      <c r="L6" s="83">
        <f ca="1">'Plan. Orçamentária'!I6:I7</f>
        <v>45012</v>
      </c>
      <c r="M6" s="81"/>
      <c r="N6" s="81"/>
      <c r="O6" s="81"/>
      <c r="P6" s="81"/>
      <c r="Q6" s="81"/>
      <c r="R6" s="81"/>
    </row>
    <row r="7" spans="1:18" s="59" customFormat="1" ht="16.5" customHeight="1" x14ac:dyDescent="0.2">
      <c r="A7" s="179" t="s">
        <v>98</v>
      </c>
      <c r="B7" s="179"/>
      <c r="C7" s="179"/>
      <c r="D7" s="179"/>
      <c r="E7" s="179"/>
      <c r="F7" s="179"/>
      <c r="G7" s="179"/>
      <c r="H7" s="179"/>
      <c r="I7" s="179"/>
      <c r="J7" s="179"/>
      <c r="K7" s="179"/>
      <c r="L7" s="179"/>
      <c r="M7" s="81"/>
      <c r="N7" s="81"/>
      <c r="O7" s="81"/>
      <c r="P7" s="81"/>
      <c r="Q7" s="81"/>
      <c r="R7" s="81"/>
    </row>
    <row r="8" spans="1:18" s="59" customFormat="1" ht="16.5" customHeight="1" x14ac:dyDescent="0.2">
      <c r="A8" s="269" t="s">
        <v>99</v>
      </c>
      <c r="B8" s="270" t="s">
        <v>100</v>
      </c>
      <c r="C8" s="270"/>
      <c r="D8" s="270"/>
      <c r="E8" s="270" t="s">
        <v>101</v>
      </c>
      <c r="F8" s="270" t="s">
        <v>102</v>
      </c>
      <c r="G8" s="258" t="s">
        <v>147</v>
      </c>
      <c r="H8" s="258" t="s">
        <v>148</v>
      </c>
      <c r="I8" s="258" t="s">
        <v>149</v>
      </c>
      <c r="J8" s="258" t="s">
        <v>150</v>
      </c>
      <c r="K8" s="258" t="s">
        <v>151</v>
      </c>
      <c r="L8" s="258" t="s">
        <v>152</v>
      </c>
      <c r="M8" s="81"/>
      <c r="N8" s="81"/>
      <c r="O8" s="81"/>
      <c r="P8" s="81"/>
      <c r="Q8" s="81"/>
      <c r="R8" s="81"/>
    </row>
    <row r="9" spans="1:18" s="59" customFormat="1" ht="16.5" customHeight="1" x14ac:dyDescent="0.2">
      <c r="A9" s="269"/>
      <c r="B9" s="270"/>
      <c r="C9" s="270"/>
      <c r="D9" s="270"/>
      <c r="E9" s="270"/>
      <c r="F9" s="270"/>
      <c r="G9" s="259"/>
      <c r="H9" s="259"/>
      <c r="I9" s="259"/>
      <c r="J9" s="259"/>
      <c r="K9" s="259"/>
      <c r="L9" s="259"/>
      <c r="M9" s="81"/>
      <c r="N9" s="81"/>
      <c r="O9" s="81"/>
      <c r="P9" s="81"/>
      <c r="Q9" s="81"/>
      <c r="R9" s="81"/>
    </row>
    <row r="10" spans="1:18" s="59" customFormat="1" ht="16.5" customHeight="1" x14ac:dyDescent="0.2">
      <c r="A10" s="260">
        <f>'Plan. Orçamentária'!A10</f>
        <v>1</v>
      </c>
      <c r="B10" s="261" t="str">
        <f>'Plan. Orçamentária'!D10</f>
        <v xml:space="preserve">MOBILIZAÇÃO E DESMOBILIZAÇÃO </v>
      </c>
      <c r="C10" s="261"/>
      <c r="D10" s="261"/>
      <c r="E10" s="84" t="s">
        <v>103</v>
      </c>
      <c r="F10" s="85">
        <f>SUM(G10:J10)</f>
        <v>1</v>
      </c>
      <c r="G10" s="85">
        <f>G11/$F11</f>
        <v>0.7</v>
      </c>
      <c r="H10" s="85">
        <v>0.3</v>
      </c>
      <c r="I10" s="85"/>
      <c r="J10" s="85"/>
      <c r="K10" s="85"/>
      <c r="L10" s="85"/>
      <c r="M10" s="81"/>
      <c r="N10" s="81"/>
      <c r="O10" s="81"/>
      <c r="P10" s="81"/>
      <c r="Q10" s="81"/>
      <c r="R10" s="81"/>
    </row>
    <row r="11" spans="1:18" s="59" customFormat="1" ht="16.5" customHeight="1" x14ac:dyDescent="0.2">
      <c r="A11" s="260"/>
      <c r="B11" s="261"/>
      <c r="C11" s="261"/>
      <c r="D11" s="261"/>
      <c r="E11" s="86" t="s">
        <v>104</v>
      </c>
      <c r="F11" s="58">
        <f>'Plan. Orçamentária'!I12</f>
        <v>374.9615848275468</v>
      </c>
      <c r="G11" s="87">
        <f>'Plan. Orçamentária'!I12*0.7</f>
        <v>262.47310937928273</v>
      </c>
      <c r="H11" s="87">
        <f>'Plan. Orçamentária'!I12*0.3</f>
        <v>112.48847544826404</v>
      </c>
      <c r="I11" s="87"/>
      <c r="J11" s="87"/>
      <c r="K11" s="87"/>
      <c r="L11" s="87"/>
      <c r="M11" s="81"/>
      <c r="N11" s="88">
        <f>F11</f>
        <v>374.9615848275468</v>
      </c>
      <c r="O11" s="88">
        <f>SUM(G11:J11)</f>
        <v>374.96158482754674</v>
      </c>
      <c r="P11" s="88">
        <f>N11-O11</f>
        <v>0</v>
      </c>
      <c r="Q11" s="81"/>
      <c r="R11" s="81"/>
    </row>
    <row r="12" spans="1:18" s="59" customFormat="1" ht="16.5" customHeight="1" x14ac:dyDescent="0.2">
      <c r="A12" s="247">
        <f>'Plan. Orçamentária'!A13</f>
        <v>2</v>
      </c>
      <c r="B12" s="248" t="str">
        <f>'Plan. Orçamentária'!D13</f>
        <v>CANTEIRO DE OBRAS</v>
      </c>
      <c r="C12" s="248"/>
      <c r="D12" s="248"/>
      <c r="E12" s="89" t="s">
        <v>103</v>
      </c>
      <c r="F12" s="85">
        <f>SUM(G12:J12)</f>
        <v>1</v>
      </c>
      <c r="G12" s="85">
        <f>G13/$F13</f>
        <v>1</v>
      </c>
      <c r="H12" s="85">
        <f>H13/$F13</f>
        <v>0</v>
      </c>
      <c r="I12" s="90"/>
      <c r="J12" s="90"/>
      <c r="K12" s="90"/>
      <c r="L12" s="90"/>
      <c r="M12" s="81"/>
      <c r="N12" s="91"/>
      <c r="O12" s="91"/>
      <c r="P12" s="91"/>
      <c r="Q12" s="81"/>
      <c r="R12" s="81"/>
    </row>
    <row r="13" spans="1:18" s="59" customFormat="1" ht="16.5" customHeight="1" x14ac:dyDescent="0.2">
      <c r="A13" s="247"/>
      <c r="B13" s="248"/>
      <c r="C13" s="248"/>
      <c r="D13" s="248"/>
      <c r="E13" s="86" t="s">
        <v>104</v>
      </c>
      <c r="F13" s="58">
        <f>'Plan. Orçamentária'!I15</f>
        <v>1726.4964610928532</v>
      </c>
      <c r="G13" s="87">
        <f>'Plan. Orçamentária'!I15</f>
        <v>1726.4964610928532</v>
      </c>
      <c r="H13" s="87"/>
      <c r="I13" s="87"/>
      <c r="J13" s="87"/>
      <c r="K13" s="87"/>
      <c r="L13" s="87"/>
      <c r="M13" s="81"/>
      <c r="N13" s="88">
        <f>F13</f>
        <v>1726.4964610928532</v>
      </c>
      <c r="O13" s="88">
        <f>SUM(G13:J13)</f>
        <v>1726.4964610928532</v>
      </c>
      <c r="P13" s="88">
        <f>N13-O13</f>
        <v>0</v>
      </c>
      <c r="Q13" s="81"/>
      <c r="R13" s="81"/>
    </row>
    <row r="14" spans="1:18" s="59" customFormat="1" ht="16.5" customHeight="1" x14ac:dyDescent="0.2">
      <c r="A14" s="260">
        <f>'Plan. Orçamentária'!A16</f>
        <v>3</v>
      </c>
      <c r="B14" s="261" t="str">
        <f>'Plan. Orçamentária'!D16</f>
        <v>ADMINISTRAÇÃO LOCAL</v>
      </c>
      <c r="C14" s="261"/>
      <c r="D14" s="261"/>
      <c r="E14" s="84" t="s">
        <v>103</v>
      </c>
      <c r="F14" s="85">
        <f>SUM(G14:J14)</f>
        <v>1</v>
      </c>
      <c r="G14" s="85">
        <f>G15/$F15</f>
        <v>0.5</v>
      </c>
      <c r="H14" s="85">
        <f>H15/$F15</f>
        <v>0.5</v>
      </c>
      <c r="I14" s="90"/>
      <c r="J14" s="85"/>
      <c r="K14" s="85"/>
      <c r="L14" s="85"/>
      <c r="M14" s="81"/>
      <c r="N14" s="81"/>
      <c r="O14" s="81"/>
      <c r="P14" s="81"/>
      <c r="Q14" s="81"/>
      <c r="R14" s="81"/>
    </row>
    <row r="15" spans="1:18" s="59" customFormat="1" ht="16.5" customHeight="1" x14ac:dyDescent="0.2">
      <c r="A15" s="260"/>
      <c r="B15" s="261"/>
      <c r="C15" s="261"/>
      <c r="D15" s="261"/>
      <c r="E15" s="86" t="s">
        <v>104</v>
      </c>
      <c r="F15" s="58">
        <f>'Plan. Orçamentária'!I19</f>
        <v>27295.87409576885</v>
      </c>
      <c r="G15" s="87">
        <f>'Plan. Orçamentária'!I19/2</f>
        <v>13647.937047884425</v>
      </c>
      <c r="H15" s="87">
        <f>'Plan. Orçamentária'!I19/2</f>
        <v>13647.937047884425</v>
      </c>
      <c r="I15" s="87"/>
      <c r="J15" s="87"/>
      <c r="K15" s="87"/>
      <c r="L15" s="87"/>
      <c r="M15" s="81"/>
      <c r="N15" s="88">
        <f>F15</f>
        <v>27295.87409576885</v>
      </c>
      <c r="O15" s="88">
        <f>SUM(G15:J15)</f>
        <v>27295.87409576885</v>
      </c>
      <c r="P15" s="88">
        <f>N15-O15</f>
        <v>0</v>
      </c>
      <c r="Q15" s="81"/>
      <c r="R15" s="81"/>
    </row>
    <row r="16" spans="1:18" s="59" customFormat="1" ht="16.5" customHeight="1" x14ac:dyDescent="0.2">
      <c r="A16" s="247">
        <f>'Plan. Orçamentária'!A20</f>
        <v>4</v>
      </c>
      <c r="B16" s="248" t="str">
        <f>'Plan. Orçamentária'!D20</f>
        <v>REFORMA DE TELHADO</v>
      </c>
      <c r="C16" s="248"/>
      <c r="D16" s="248"/>
      <c r="E16" s="89" t="s">
        <v>103</v>
      </c>
      <c r="F16" s="85">
        <f>SUM(G16:J16)</f>
        <v>1</v>
      </c>
      <c r="G16" s="85">
        <f>G17/$F17</f>
        <v>0.5</v>
      </c>
      <c r="H16" s="85">
        <f>H17/$F17</f>
        <v>0.5</v>
      </c>
      <c r="I16" s="90"/>
      <c r="J16" s="90"/>
      <c r="K16" s="90"/>
      <c r="L16" s="90"/>
      <c r="M16" s="81"/>
      <c r="N16" s="91"/>
      <c r="O16" s="91"/>
      <c r="P16" s="91"/>
      <c r="Q16" s="81"/>
      <c r="R16" s="81"/>
    </row>
    <row r="17" spans="1:18" s="59" customFormat="1" ht="16.5" customHeight="1" x14ac:dyDescent="0.2">
      <c r="A17" s="247"/>
      <c r="B17" s="248"/>
      <c r="C17" s="248"/>
      <c r="D17" s="248"/>
      <c r="E17" s="86" t="s">
        <v>104</v>
      </c>
      <c r="F17" s="58">
        <f>'Plan. Orçamentária'!I33</f>
        <v>46448.936051334967</v>
      </c>
      <c r="G17" s="87">
        <f>'Plan. Orçamentária'!I33/2</f>
        <v>23224.468025667484</v>
      </c>
      <c r="H17" s="87">
        <f>'Plan. Orçamentária'!I33/2</f>
        <v>23224.468025667484</v>
      </c>
      <c r="I17" s="87"/>
      <c r="J17" s="87"/>
      <c r="K17" s="87"/>
      <c r="L17" s="87"/>
      <c r="M17" s="81"/>
      <c r="N17" s="88">
        <f>F17</f>
        <v>46448.936051334967</v>
      </c>
      <c r="O17" s="88">
        <f>SUM(G17:J17)</f>
        <v>46448.936051334967</v>
      </c>
      <c r="P17" s="88">
        <f>N17-O17</f>
        <v>0</v>
      </c>
      <c r="Q17" s="81"/>
      <c r="R17" s="81"/>
    </row>
    <row r="18" spans="1:18" s="59" customFormat="1" ht="16.5" customHeight="1" x14ac:dyDescent="0.2">
      <c r="A18" s="247">
        <f>'Plan. Orçamentária'!A34</f>
        <v>5</v>
      </c>
      <c r="B18" s="248" t="str">
        <f>'Plan. Orçamentária'!D34</f>
        <v>PINTURA</v>
      </c>
      <c r="C18" s="248"/>
      <c r="D18" s="248"/>
      <c r="E18" s="89" t="s">
        <v>103</v>
      </c>
      <c r="F18" s="85">
        <f>SUM(G18:J18)</f>
        <v>1</v>
      </c>
      <c r="G18" s="85">
        <f>G19/$F19</f>
        <v>0</v>
      </c>
      <c r="H18" s="85">
        <f>H19/$F19</f>
        <v>1</v>
      </c>
      <c r="I18" s="90"/>
      <c r="J18" s="90"/>
      <c r="K18" s="90"/>
      <c r="L18" s="90"/>
      <c r="M18" s="81"/>
      <c r="N18" s="91"/>
      <c r="O18" s="91"/>
      <c r="P18" s="91"/>
      <c r="Q18" s="81"/>
      <c r="R18" s="81"/>
    </row>
    <row r="19" spans="1:18" s="59" customFormat="1" ht="16.5" customHeight="1" x14ac:dyDescent="0.2">
      <c r="A19" s="247"/>
      <c r="B19" s="248"/>
      <c r="C19" s="248"/>
      <c r="D19" s="248"/>
      <c r="E19" s="86" t="s">
        <v>104</v>
      </c>
      <c r="F19" s="58">
        <f>'Plan. Orçamentária'!I36</f>
        <v>1303.0579148722329</v>
      </c>
      <c r="G19" s="87"/>
      <c r="H19" s="87">
        <f>'Plan. Orçamentária'!I36</f>
        <v>1303.0579148722329</v>
      </c>
      <c r="I19" s="87"/>
      <c r="J19" s="87"/>
      <c r="K19" s="87"/>
      <c r="L19" s="87"/>
      <c r="M19" s="81"/>
      <c r="N19" s="88"/>
      <c r="O19" s="88"/>
      <c r="P19" s="88"/>
      <c r="Q19" s="81"/>
      <c r="R19" s="81"/>
    </row>
    <row r="20" spans="1:18" s="59" customFormat="1" ht="16.5" customHeight="1" x14ac:dyDescent="0.2">
      <c r="A20" s="260">
        <f>'Plan. Orçamentária'!A37</f>
        <v>6</v>
      </c>
      <c r="B20" s="261" t="str">
        <f>'Plan. Orçamentária'!D37</f>
        <v>LIMPEZA DA OBRA</v>
      </c>
      <c r="C20" s="261"/>
      <c r="D20" s="261"/>
      <c r="E20" s="84" t="s">
        <v>103</v>
      </c>
      <c r="F20" s="85">
        <f>SUM(G20:J20)</f>
        <v>1</v>
      </c>
      <c r="G20" s="85">
        <f>G21/$F21</f>
        <v>0.39791406855824552</v>
      </c>
      <c r="H20" s="85">
        <f>H21/$F21</f>
        <v>0.60208593144175448</v>
      </c>
      <c r="I20" s="85"/>
      <c r="J20" s="85"/>
      <c r="K20" s="85"/>
      <c r="L20" s="85"/>
      <c r="M20" s="81"/>
      <c r="N20" s="81"/>
      <c r="O20" s="81"/>
      <c r="P20" s="81"/>
      <c r="Q20" s="81"/>
      <c r="R20" s="81"/>
    </row>
    <row r="21" spans="1:18" s="59" customFormat="1" ht="16.5" customHeight="1" x14ac:dyDescent="0.2">
      <c r="A21" s="260"/>
      <c r="B21" s="261"/>
      <c r="C21" s="261"/>
      <c r="D21" s="261"/>
      <c r="E21" s="86" t="s">
        <v>104</v>
      </c>
      <c r="F21" s="58">
        <f>'Plan. Orçamentária'!I41</f>
        <v>6424.3726880668219</v>
      </c>
      <c r="G21" s="87">
        <f>'Plan. Orçamentária'!I38+('Plan. Orçamentária'!I39/2)</f>
        <v>2556.3482742431415</v>
      </c>
      <c r="H21" s="87">
        <f>('Plan. Orçamentária'!I39/2)+'Plan. Orçamentária'!I40</f>
        <v>3868.0244138236803</v>
      </c>
      <c r="I21" s="87"/>
      <c r="J21" s="87"/>
      <c r="K21" s="87"/>
      <c r="L21" s="87"/>
      <c r="M21" s="81"/>
      <c r="N21" s="88">
        <f>F21</f>
        <v>6424.3726880668219</v>
      </c>
      <c r="O21" s="88">
        <f>SUM(G21:J21)</f>
        <v>6424.3726880668219</v>
      </c>
      <c r="P21" s="88">
        <f>N21-O21</f>
        <v>0</v>
      </c>
      <c r="Q21" s="81"/>
      <c r="R21" s="81"/>
    </row>
    <row r="22" spans="1:18" s="59" customFormat="1" ht="16.5" customHeight="1" x14ac:dyDescent="0.2">
      <c r="A22" s="262" t="s">
        <v>29</v>
      </c>
      <c r="B22" s="262"/>
      <c r="C22" s="262"/>
      <c r="D22" s="262"/>
      <c r="E22" s="92" t="s">
        <v>103</v>
      </c>
      <c r="F22" s="93">
        <f>SUM(G22:I22)</f>
        <v>0.9844082775604619</v>
      </c>
      <c r="G22" s="85">
        <f>G23/$F23</f>
        <v>0.49558322193426391</v>
      </c>
      <c r="H22" s="85">
        <f>H23/$F23</f>
        <v>0.48882505562619794</v>
      </c>
      <c r="I22" s="85"/>
      <c r="J22" s="85"/>
      <c r="K22" s="85"/>
      <c r="L22" s="85"/>
      <c r="M22" s="81"/>
      <c r="N22" s="91"/>
      <c r="O22" s="91"/>
      <c r="P22" s="91"/>
      <c r="Q22" s="81"/>
      <c r="R22" s="81"/>
    </row>
    <row r="23" spans="1:18" s="59" customFormat="1" ht="16.5" customHeight="1" x14ac:dyDescent="0.2">
      <c r="A23" s="262"/>
      <c r="B23" s="262"/>
      <c r="C23" s="262"/>
      <c r="D23" s="262"/>
      <c r="E23" s="94" t="s">
        <v>104</v>
      </c>
      <c r="F23" s="95">
        <f>'Plan. Orçamentária'!I42</f>
        <v>83573.698795963268</v>
      </c>
      <c r="G23" s="96">
        <f>G11+G13+G15+G17+G21</f>
        <v>41417.722918267187</v>
      </c>
      <c r="H23" s="96">
        <f t="shared" ref="H23" si="0">H11+H13+H15+H17+H21</f>
        <v>40852.917962823856</v>
      </c>
      <c r="I23" s="96"/>
      <c r="J23" s="96"/>
      <c r="K23" s="96"/>
      <c r="L23" s="96"/>
      <c r="M23" s="81"/>
      <c r="N23" s="88">
        <f>F23</f>
        <v>83573.698795963268</v>
      </c>
      <c r="O23" s="88">
        <f>SUM(G23:J23)</f>
        <v>82270.640881091036</v>
      </c>
      <c r="P23" s="88">
        <f>N23-O23</f>
        <v>1303.0579148722318</v>
      </c>
      <c r="Q23" s="81"/>
      <c r="R23" s="81"/>
    </row>
    <row r="24" spans="1:18" s="59" customFormat="1" ht="16.5" customHeight="1" x14ac:dyDescent="0.2">
      <c r="A24" s="263" t="s">
        <v>97</v>
      </c>
      <c r="B24" s="264"/>
      <c r="C24" s="264"/>
      <c r="D24" s="264"/>
      <c r="E24" s="264"/>
      <c r="F24" s="264"/>
      <c r="G24" s="264"/>
      <c r="H24" s="264"/>
      <c r="I24" s="264"/>
      <c r="J24" s="264"/>
      <c r="K24" s="264"/>
      <c r="L24" s="265"/>
    </row>
    <row r="25" spans="1:18" s="59" customFormat="1" ht="12.75" customHeight="1" x14ac:dyDescent="0.2">
      <c r="A25" s="249"/>
      <c r="B25" s="250"/>
      <c r="C25" s="250"/>
      <c r="D25" s="250"/>
      <c r="E25" s="250"/>
      <c r="F25" s="250"/>
      <c r="G25" s="250"/>
      <c r="H25" s="250"/>
      <c r="I25" s="250"/>
      <c r="J25" s="250"/>
      <c r="K25" s="250"/>
      <c r="L25" s="251"/>
    </row>
    <row r="26" spans="1:18" s="59" customFormat="1" ht="12.75" x14ac:dyDescent="0.2">
      <c r="A26" s="252"/>
      <c r="B26" s="253"/>
      <c r="C26" s="253"/>
      <c r="D26" s="253"/>
      <c r="E26" s="253"/>
      <c r="F26" s="253"/>
      <c r="G26" s="253"/>
      <c r="H26" s="253"/>
      <c r="I26" s="253"/>
      <c r="J26" s="253"/>
      <c r="K26" s="253"/>
      <c r="L26" s="254"/>
    </row>
    <row r="27" spans="1:18" s="59" customFormat="1" ht="12.75" x14ac:dyDescent="0.2">
      <c r="A27" s="252"/>
      <c r="B27" s="253"/>
      <c r="C27" s="253"/>
      <c r="D27" s="253"/>
      <c r="E27" s="253"/>
      <c r="F27" s="253"/>
      <c r="G27" s="253"/>
      <c r="H27" s="253"/>
      <c r="I27" s="253"/>
      <c r="J27" s="253"/>
      <c r="K27" s="253"/>
      <c r="L27" s="254"/>
    </row>
    <row r="28" spans="1:18" s="59" customFormat="1" ht="12.75" x14ac:dyDescent="0.2">
      <c r="A28" s="252"/>
      <c r="B28" s="253"/>
      <c r="C28" s="253"/>
      <c r="D28" s="253"/>
      <c r="E28" s="253"/>
      <c r="F28" s="253"/>
      <c r="G28" s="253"/>
      <c r="H28" s="253"/>
      <c r="I28" s="253"/>
      <c r="J28" s="253"/>
      <c r="K28" s="253"/>
      <c r="L28" s="254"/>
    </row>
    <row r="29" spans="1:18" s="59" customFormat="1" ht="12.75" x14ac:dyDescent="0.2">
      <c r="A29" s="255"/>
      <c r="B29" s="256"/>
      <c r="C29" s="256"/>
      <c r="D29" s="256"/>
      <c r="E29" s="256"/>
      <c r="F29" s="256"/>
      <c r="G29" s="256"/>
      <c r="H29" s="256"/>
      <c r="I29" s="256"/>
      <c r="J29" s="256"/>
      <c r="K29" s="256"/>
      <c r="L29" s="257"/>
    </row>
    <row r="30" spans="1:18" s="59" customFormat="1" ht="12.75" x14ac:dyDescent="0.2"/>
    <row r="31" spans="1:18" s="59" customFormat="1" ht="12.75" x14ac:dyDescent="0.2"/>
    <row r="32" spans="1:18" s="59" customFormat="1" ht="12.75" x14ac:dyDescent="0.2"/>
    <row r="33" s="59" customFormat="1" ht="12.75" x14ac:dyDescent="0.2"/>
    <row r="34" s="59" customFormat="1" ht="12.75" x14ac:dyDescent="0.2"/>
    <row r="35" s="59" customFormat="1" ht="12.75" x14ac:dyDescent="0.2"/>
    <row r="36" s="59" customFormat="1" ht="12.75" x14ac:dyDescent="0.2"/>
  </sheetData>
  <mergeCells count="30">
    <mergeCell ref="B10:D11"/>
    <mergeCell ref="K8:K9"/>
    <mergeCell ref="A1:L3"/>
    <mergeCell ref="A4:L4"/>
    <mergeCell ref="A5:L5"/>
    <mergeCell ref="B6:I6"/>
    <mergeCell ref="A7:L7"/>
    <mergeCell ref="L8:L9"/>
    <mergeCell ref="H8:H9"/>
    <mergeCell ref="G8:G9"/>
    <mergeCell ref="A8:A9"/>
    <mergeCell ref="B8:D9"/>
    <mergeCell ref="E8:E9"/>
    <mergeCell ref="F8:F9"/>
    <mergeCell ref="A18:A19"/>
    <mergeCell ref="B18:D19"/>
    <mergeCell ref="A25:L29"/>
    <mergeCell ref="J8:J9"/>
    <mergeCell ref="I8:I9"/>
    <mergeCell ref="A20:A21"/>
    <mergeCell ref="B20:D21"/>
    <mergeCell ref="A22:D23"/>
    <mergeCell ref="A24:L24"/>
    <mergeCell ref="A12:A13"/>
    <mergeCell ref="B12:D13"/>
    <mergeCell ref="A14:A15"/>
    <mergeCell ref="B14:D15"/>
    <mergeCell ref="A16:A17"/>
    <mergeCell ref="B16:D17"/>
    <mergeCell ref="A10:A11"/>
  </mergeCells>
  <pageMargins left="0.511811024" right="0.511811024" top="0.78740157499999996" bottom="0.78740157499999996" header="0.31496062000000002" footer="0.31496062000000002"/>
  <pageSetup paperSize="9" scale="97" fitToHeight="0" orientation="landscape" verticalDpi="4294967295" r:id="rId1"/>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6</vt:i4>
      </vt:variant>
    </vt:vector>
  </HeadingPairs>
  <TitlesOfParts>
    <vt:vector size="12" baseType="lpstr">
      <vt:lpstr>Plan. Orçamentária (2)</vt:lpstr>
      <vt:lpstr>Plan. Orçamentária</vt:lpstr>
      <vt:lpstr>Plan. Orçamentária - Mem. Cálc.</vt:lpstr>
      <vt:lpstr>C.P.U</vt:lpstr>
      <vt:lpstr>BDI</vt:lpstr>
      <vt:lpstr>Cronograma</vt:lpstr>
      <vt:lpstr>BDI!Area_de_impressao</vt:lpstr>
      <vt:lpstr>C.P.U!Area_de_impressao</vt:lpstr>
      <vt:lpstr>Cronograma!Area_de_impressao</vt:lpstr>
      <vt:lpstr>'Plan. Orçamentária'!Area_de_impressao</vt:lpstr>
      <vt:lpstr>'Plan. Orçamentária - Mem. Cálc.'!Area_de_impressao</vt:lpstr>
      <vt:lpstr>'Plan. Orçamentária (2)'!Area_de_impressao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2023-03-27T19:19:29Z</cp:lastPrinted>
  <dcterms:created xsi:type="dcterms:W3CDTF">2022-04-07T10:17:42Z</dcterms:created>
  <dcterms:modified xsi:type="dcterms:W3CDTF">2023-03-27T19:42:42Z</dcterms:modified>
</cp:coreProperties>
</file>